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39" activeTab="1"/>
  </bookViews>
  <sheets>
    <sheet name="Plan1" sheetId="1" r:id="rId1"/>
    <sheet name="AD40" sheetId="2" r:id="rId2"/>
  </sheets>
  <definedNames>
    <definedName name="_xlnm.Print_Area" localSheetId="0">'Plan1'!$A$1:$T$131</definedName>
  </definedNames>
  <calcPr fullCalcOnLoad="1"/>
</workbook>
</file>

<file path=xl/sharedStrings.xml><?xml version="1.0" encoding="utf-8"?>
<sst xmlns="http://schemas.openxmlformats.org/spreadsheetml/2006/main" count="632" uniqueCount="259">
  <si>
    <t>Dias</t>
  </si>
  <si>
    <t>Total   horas</t>
  </si>
  <si>
    <t>Carga        horária</t>
  </si>
  <si>
    <t>Rotina</t>
  </si>
  <si>
    <t>TOTAL</t>
  </si>
  <si>
    <t xml:space="preserve">Horas turno </t>
  </si>
  <si>
    <t>Leitos</t>
  </si>
  <si>
    <t>Noite</t>
  </si>
  <si>
    <t>Ortopedia</t>
  </si>
  <si>
    <t>Neurocirurgia</t>
  </si>
  <si>
    <t>Pediatria</t>
  </si>
  <si>
    <t>Cirurgia Geral</t>
  </si>
  <si>
    <t xml:space="preserve">Parâmetro      </t>
  </si>
  <si>
    <t>Equipe</t>
  </si>
  <si>
    <t>Maternidade</t>
  </si>
  <si>
    <t>Total      horas</t>
  </si>
  <si>
    <t>Total</t>
  </si>
  <si>
    <t>TRANSPORTE</t>
  </si>
  <si>
    <t>Veículos</t>
  </si>
  <si>
    <t>1/Veic.</t>
  </si>
  <si>
    <t>Viatura</t>
  </si>
  <si>
    <t>PATRIMÔNIO</t>
  </si>
  <si>
    <t>1/Elev.</t>
  </si>
  <si>
    <t>COMUNICAÇÃO E PROTOCOLO</t>
  </si>
  <si>
    <t>SUPERVISÃO ADMINISTRATIVA</t>
  </si>
  <si>
    <t>Ag. Adm. Saúde</t>
  </si>
  <si>
    <t>1/Dir.</t>
  </si>
  <si>
    <t xml:space="preserve">Horas    turno </t>
  </si>
  <si>
    <t>2/Dir.</t>
  </si>
  <si>
    <t>Caldeireiro</t>
  </si>
  <si>
    <t>1RH/100L</t>
  </si>
  <si>
    <t>Eletricista</t>
  </si>
  <si>
    <t>Marceneiro</t>
  </si>
  <si>
    <t>Pedreiro</t>
  </si>
  <si>
    <t>Pintor</t>
  </si>
  <si>
    <t>Bombeiro / Encanador</t>
  </si>
  <si>
    <t>1RH/serviço</t>
  </si>
  <si>
    <t>Gasoterapia</t>
  </si>
  <si>
    <t>Nº de Servidores</t>
  </si>
  <si>
    <t>Serviço</t>
  </si>
  <si>
    <t>Setores</t>
  </si>
  <si>
    <t>Categoria</t>
  </si>
  <si>
    <t>DIRETORIA ADMINISTRATIVA</t>
  </si>
  <si>
    <t>DIRETORIA GERAL</t>
  </si>
  <si>
    <t>DIRETORIA DE ENFERMAGEM</t>
  </si>
  <si>
    <t>SETOR DE MANUTENÇÃO PREDIAL</t>
  </si>
  <si>
    <t>DEPARTAMENTO DE PESSOAL</t>
  </si>
  <si>
    <t>1/serviço</t>
  </si>
  <si>
    <t>Parametro</t>
  </si>
  <si>
    <t>Categorias</t>
  </si>
  <si>
    <t>Total     + 20%</t>
  </si>
  <si>
    <t xml:space="preserve">Ag. . Adm. Saúde               </t>
  </si>
  <si>
    <t>Recepcionista</t>
  </si>
  <si>
    <t xml:space="preserve">TOTAL </t>
  </si>
  <si>
    <t>Total+20%</t>
  </si>
  <si>
    <t xml:space="preserve">Ag.  Adm. Saúde </t>
  </si>
  <si>
    <t>Administrador</t>
  </si>
  <si>
    <t>1/ unidade</t>
  </si>
  <si>
    <t>Diretoria</t>
  </si>
  <si>
    <t>Ambulatorio</t>
  </si>
  <si>
    <t>1/setor</t>
  </si>
  <si>
    <t>Pronto Socorro</t>
  </si>
  <si>
    <t>1/ 200 Leitos</t>
  </si>
  <si>
    <t>Agente Administrativo de Saude</t>
  </si>
  <si>
    <t>1/40 Leitos</t>
  </si>
  <si>
    <t>Itens</t>
  </si>
  <si>
    <t>Agente Administrativo</t>
  </si>
  <si>
    <t>1ag/ 500 itens/ mês</t>
  </si>
  <si>
    <t>FATURAMENTO</t>
  </si>
  <si>
    <t>Guias</t>
  </si>
  <si>
    <t>1/ 3500G/ mês</t>
  </si>
  <si>
    <t>ALMOXARIFADO / CONTROLE DE ESTOQUE / DISTRIBUIÇÃO</t>
  </si>
  <si>
    <t>1/ 800 itens / mês</t>
  </si>
  <si>
    <t>2 / setor de Cont. de Estoque</t>
  </si>
  <si>
    <t>Ag. Auxiliar Administrativo</t>
  </si>
  <si>
    <t>1/ 250 itens / mês</t>
  </si>
  <si>
    <t>1/ 600 itens / mês</t>
  </si>
  <si>
    <t>Ag. Administrativo</t>
  </si>
  <si>
    <t>1/ 100 Leitos</t>
  </si>
  <si>
    <t>1 / setor</t>
  </si>
  <si>
    <t>1/Amb / 24h</t>
  </si>
  <si>
    <t xml:space="preserve"> PORTARIAS</t>
  </si>
  <si>
    <t xml:space="preserve">Horas  Turno </t>
  </si>
  <si>
    <t>2/port</t>
  </si>
  <si>
    <t>1/Port</t>
  </si>
  <si>
    <t>Nº de elevadores</t>
  </si>
  <si>
    <t>Categoria /Serviço</t>
  </si>
  <si>
    <t>Ag.  Administrativo</t>
  </si>
  <si>
    <t>2/Serv</t>
  </si>
  <si>
    <t>Óbito</t>
  </si>
  <si>
    <t>Leitos / equipamentos</t>
  </si>
  <si>
    <t>3/Caldeira</t>
  </si>
  <si>
    <t>1RH/100 L</t>
  </si>
  <si>
    <t>Plantao</t>
  </si>
  <si>
    <t>plantao</t>
  </si>
  <si>
    <t xml:space="preserve"> </t>
  </si>
  <si>
    <t>ADMINISTRATIVOS PARA APOIO DIAGNÓSTICOS E TERAPÊUTICOS</t>
  </si>
  <si>
    <t>EPIDEMIOLOGIA</t>
  </si>
  <si>
    <t>1/ Serv.</t>
  </si>
  <si>
    <t>1/25 leitos</t>
  </si>
  <si>
    <t>1/ serviço</t>
  </si>
  <si>
    <t>Ag. Adm.</t>
  </si>
  <si>
    <t>Auxiliar</t>
  </si>
  <si>
    <t>1/ 35 refeiçoes/dia</t>
  </si>
  <si>
    <t>SETOR DE ROUPARIA</t>
  </si>
  <si>
    <t>Categoria / serviços</t>
  </si>
  <si>
    <t>1/Equipe</t>
  </si>
  <si>
    <t>AG.AUX. ADMINISTRATIVO</t>
  </si>
  <si>
    <t>LAVANDERIA</t>
  </si>
  <si>
    <t>KG ou Leitos</t>
  </si>
  <si>
    <t>1/ 60kg roupa lavada/dia</t>
  </si>
  <si>
    <t>Aux.de serviço 70%</t>
  </si>
  <si>
    <t>Oficiais de serv. e manutençao 30%</t>
  </si>
  <si>
    <t>Oficial de serviços e manutençao (?)</t>
  </si>
  <si>
    <t>1/100 ltos</t>
  </si>
  <si>
    <t>1 / Clinica</t>
  </si>
  <si>
    <t>CENTRO DE IMAGENS</t>
  </si>
  <si>
    <t>NÍVEL SUPERIOR</t>
  </si>
  <si>
    <t>PARÂMETRO</t>
  </si>
  <si>
    <t>REFEIÇÕES</t>
  </si>
  <si>
    <t>Cozinheiro
20%</t>
  </si>
  <si>
    <t>Copeiro
30%</t>
  </si>
  <si>
    <t>Atend. Nut.
25%</t>
  </si>
  <si>
    <t>Aux. Nut.
10%</t>
  </si>
  <si>
    <t>Servente
15%</t>
  </si>
  <si>
    <t>pacientes(5 refeic./ dia)</t>
  </si>
  <si>
    <t>funcionarios (1refeic./ dia )</t>
  </si>
  <si>
    <t>mamadeiras (8/lactente/ dia)</t>
  </si>
  <si>
    <t>TOTAL X 40H +20%</t>
  </si>
  <si>
    <t xml:space="preserve">Horas Turno </t>
  </si>
  <si>
    <t>Porta Principal</t>
  </si>
  <si>
    <t>Maternidade/ UTI Neo</t>
  </si>
  <si>
    <t>SETOR    DE  ALIMENTAÇÃO</t>
  </si>
  <si>
    <t>Portão  Principal</t>
  </si>
  <si>
    <t>Nº mesas</t>
  </si>
  <si>
    <t>DOCUMENTAÇÃO MÉDICA</t>
  </si>
  <si>
    <t>Equipe ou serviço</t>
  </si>
  <si>
    <t xml:space="preserve">AREA DE APOIO ADMINISTRATIVO </t>
  </si>
  <si>
    <t>TELECOMUNICAÇÕES (TELEFONISTA )</t>
  </si>
  <si>
    <t xml:space="preserve">Ag. Administrativo </t>
  </si>
  <si>
    <t>2*</t>
  </si>
  <si>
    <t>* consideramos 02 para melhor equipe.</t>
  </si>
  <si>
    <t>Distribuição roupa esterilizada *</t>
  </si>
  <si>
    <t>MANUTENÇÃO</t>
  </si>
  <si>
    <t>Phoasa / adaptado</t>
  </si>
  <si>
    <t>1/ 50 laudos/dia</t>
  </si>
  <si>
    <t>2/Equipe.</t>
  </si>
  <si>
    <t xml:space="preserve">Controle e Pesagem </t>
  </si>
  <si>
    <t>Sistema de Informação e Atendimento</t>
  </si>
  <si>
    <t>Guiche-Boletim</t>
  </si>
  <si>
    <t>EQUIPE</t>
  </si>
  <si>
    <t xml:space="preserve"> Arquivo</t>
  </si>
  <si>
    <t>4/Serv</t>
  </si>
  <si>
    <t>Transferência,Remoção e Admissões</t>
  </si>
  <si>
    <t>RH da Unidade</t>
  </si>
  <si>
    <t>Total de Núcleos</t>
  </si>
  <si>
    <t>Núcleos Propostos</t>
  </si>
  <si>
    <t>1/Núcleo/200 RH</t>
  </si>
  <si>
    <t>NÚCLEO</t>
  </si>
  <si>
    <t>1 Ag.Pes./ Núcleo</t>
  </si>
  <si>
    <t xml:space="preserve">Ag. . Aux. Saúde               </t>
  </si>
  <si>
    <t>C.C.I.H</t>
  </si>
  <si>
    <t>COORDENAÇÃO DO NÚCLEO DE VIGILÂNCIA HOSPITALAR</t>
  </si>
  <si>
    <t>NECROTÉRIO/ CÂMARA MORTUÁRIA</t>
  </si>
  <si>
    <t>COMISSÃO DE REVISÃO DE ÓBITO</t>
  </si>
  <si>
    <t>Final de Semana</t>
  </si>
  <si>
    <t xml:space="preserve"> Dia</t>
  </si>
  <si>
    <t>2/ mesa</t>
  </si>
  <si>
    <t>Servidores</t>
  </si>
  <si>
    <t>Estatística, Org. do Prontuário e Matrícula</t>
  </si>
  <si>
    <t>2/100 L</t>
  </si>
  <si>
    <t>FINANÇAS E COMPRAS</t>
  </si>
  <si>
    <t>Total   Horas</t>
  </si>
  <si>
    <t>Carga        Horária</t>
  </si>
  <si>
    <t>Serviço Social</t>
  </si>
  <si>
    <t>Clínica Médica</t>
  </si>
  <si>
    <t xml:space="preserve">Obs: 1) Parâmetros avaliados pelo  Departamento de Movimentação de Funcionários/SESDEC.                                                                                                                                                                               </t>
  </si>
  <si>
    <t>Nº de RH da SES</t>
  </si>
  <si>
    <t>CONSIDERADO OS LEITOS DO SETOR DE EMERGÊNCIA</t>
  </si>
  <si>
    <t>Maternidade/Visita</t>
  </si>
  <si>
    <t xml:space="preserve">Parâmetros      </t>
  </si>
  <si>
    <t>1/Coord.</t>
  </si>
  <si>
    <t>Internação e Alta</t>
  </si>
  <si>
    <t>Itens / Setor</t>
  </si>
  <si>
    <t xml:space="preserve">Ag. . Adm. Saúde (Apoio)               </t>
  </si>
  <si>
    <t xml:space="preserve">Ag. Aux. Adm. </t>
  </si>
  <si>
    <t>COORDENAÇÃO DA EMERGÊNCIA</t>
  </si>
  <si>
    <t>Total      Horas</t>
  </si>
  <si>
    <t>Odontologia</t>
  </si>
  <si>
    <t>Fisioterapia</t>
  </si>
  <si>
    <t>Nutrição</t>
  </si>
  <si>
    <t>Patologia Clínica</t>
  </si>
  <si>
    <t>Anatomia Patologica</t>
  </si>
  <si>
    <t>Unidade Hemoterapia</t>
  </si>
  <si>
    <t>Centro de Estudos</t>
  </si>
  <si>
    <t>Dose Convencional</t>
  </si>
  <si>
    <t xml:space="preserve">Ag. Auxiliar Adm.           </t>
  </si>
  <si>
    <t>2/ turno</t>
  </si>
  <si>
    <t xml:space="preserve">Ag.Aux.Adm. </t>
  </si>
  <si>
    <t>Ag. Aux. Adm.               (Ajudante de Ambulância)</t>
  </si>
  <si>
    <t>Categorias / Setores</t>
  </si>
  <si>
    <t xml:space="preserve">Portarias </t>
  </si>
  <si>
    <t>AGENTE ADMINISTRATIVO (Secretárias para os setores/serviços)</t>
  </si>
  <si>
    <r>
      <t xml:space="preserve">FARMÁCIA   </t>
    </r>
    <r>
      <rPr>
        <sz val="18"/>
        <rFont val="Arial"/>
        <family val="2"/>
      </rPr>
      <t>( PARÂMETRO DEFINIDO JUNTO A VIGILÂNCIA SANITÁRIA)</t>
    </r>
  </si>
  <si>
    <t xml:space="preserve">Emergência </t>
  </si>
  <si>
    <t>Categoria / Setor</t>
  </si>
  <si>
    <t>Referências</t>
  </si>
  <si>
    <t>COMISSÃO DE REVISÃO PRONTUÁRIO</t>
  </si>
  <si>
    <t>Ag. Adm. / Recepcionista</t>
  </si>
  <si>
    <r>
      <t xml:space="preserve">Ag. Aux. Adm. </t>
    </r>
    <r>
      <rPr>
        <b/>
        <sz val="18"/>
        <rFont val="Arial"/>
        <family val="2"/>
      </rPr>
      <t xml:space="preserve">(Vigias) </t>
    </r>
    <r>
      <rPr>
        <sz val="18"/>
        <rFont val="Arial"/>
        <family val="2"/>
      </rPr>
      <t xml:space="preserve">              </t>
    </r>
  </si>
  <si>
    <t>1/planão</t>
  </si>
  <si>
    <t>ASCENSORISTA</t>
  </si>
  <si>
    <t>Categoria / Serviços</t>
  </si>
  <si>
    <t>O funcionário é responsável em liberar,entrar em contato com a Santa Casa e registrar em cartório.</t>
  </si>
  <si>
    <t xml:space="preserve">O funcionário é responsável em notificar entrada e saída do corpo,tanto para a família como para o IML. </t>
  </si>
  <si>
    <t xml:space="preserve"> CENTRO DE PROCESSAMENTO DE DADOS</t>
  </si>
  <si>
    <t>3/Equipe</t>
  </si>
  <si>
    <t xml:space="preserve"> MAQUEIRO</t>
  </si>
  <si>
    <t>Centra de Imagens</t>
  </si>
  <si>
    <t>Centro Cirurgico</t>
  </si>
  <si>
    <t>CATEGORIAS</t>
  </si>
  <si>
    <t xml:space="preserve">Total     </t>
  </si>
  <si>
    <t xml:space="preserve">Ag. Adm. Saúde            </t>
  </si>
  <si>
    <t>ÁREA DE ATUAÇÃO</t>
  </si>
  <si>
    <t>Secretária</t>
  </si>
  <si>
    <t>Apoio</t>
  </si>
  <si>
    <t>Administração</t>
  </si>
  <si>
    <t>OBS:Para atuarem nos setores de Emergência, Coordenação de Enf., Ambulatório.</t>
  </si>
  <si>
    <t>Administrativos</t>
  </si>
  <si>
    <t>OBS:Para atuarem nos setores guiche-boletim,óbito,admissão e alta, remoção e transferência, e maternidade.</t>
  </si>
  <si>
    <t>Estatística, Organização  do Prontuário , e Matrícula</t>
  </si>
  <si>
    <t>C. DE REVISÃO PRON.</t>
  </si>
  <si>
    <t>OBS. Calculados com base nos itens/materiais</t>
  </si>
  <si>
    <t>Motorista</t>
  </si>
  <si>
    <t>Ajudante de ambul.</t>
  </si>
  <si>
    <t>Vigias</t>
  </si>
  <si>
    <r>
      <t xml:space="preserve">Ag. Aux. Adm. 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              </t>
    </r>
  </si>
  <si>
    <t>OBS.:Calculados pelo nº de portarias</t>
  </si>
  <si>
    <t>OBS.:Calculados p/ nº de veículos</t>
  </si>
  <si>
    <t>Ascensorista</t>
  </si>
  <si>
    <t>OBS.: Calculados com base no nº de elevadores</t>
  </si>
  <si>
    <t>Supervisão</t>
  </si>
  <si>
    <t>Registro/Liberação</t>
  </si>
  <si>
    <t>Téc. Informática</t>
  </si>
  <si>
    <t>OBS.: Calculados para atuarem nos setores de emerg., maternidade, c.cirúrgico, c. de imagens e enfermarias.</t>
  </si>
  <si>
    <t>Pontista</t>
  </si>
  <si>
    <t>TOTAL DE RH</t>
  </si>
  <si>
    <t>ENSINO MÉDIO</t>
  </si>
  <si>
    <t>ENSINO FUNDAMENTAL</t>
  </si>
  <si>
    <t>REDIMENSIONAMENTO DE RECURSOS HUMANOS                                                                                  HOSPITAL ESTADUAL GETÚLIO VARGAS                                                                                                      ADMINISTRATIVOS</t>
  </si>
  <si>
    <t>Revisado em 09 Julho de 2007</t>
  </si>
  <si>
    <t>Ag.Aux.Adm. Saúde</t>
  </si>
  <si>
    <t>REDIMENSIONAMENTO DE RECURSOS HUMANOS                                                                                  HOSPITAL ESTADUAL GETÚLIO VARGAS                                                                                                      (Administrativo)</t>
  </si>
  <si>
    <t>3.64</t>
  </si>
  <si>
    <t>QT. 40 HORAS</t>
  </si>
  <si>
    <t>32,5 horas</t>
  </si>
  <si>
    <t>40 horas</t>
  </si>
  <si>
    <t>CATEGORIA</t>
  </si>
  <si>
    <t>OBS. Calculados com base no quantitativo de leitos ativos (314) + 50leitos previstos= 364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</si>
</sst>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"/>
    <numFmt numFmtId="180" formatCode="0.000"/>
    <numFmt numFmtId="181" formatCode="0.0"/>
    <numFmt numFmtId="182" formatCode="0.0000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_(* #,##0.00000_);_(* \(#,##0.00000\);_(* &quot;-&quot;??_);_(@_)"/>
    <numFmt numFmtId="190" formatCode="0.000000"/>
    <numFmt numFmtId="191" formatCode="&quot;R$&quot;#,##0.00"/>
    <numFmt numFmtId="192" formatCode="0.0000000"/>
    <numFmt numFmtId="193" formatCode="0.000000000"/>
    <numFmt numFmtId="194" formatCode="0.00000000"/>
    <numFmt numFmtId="195" formatCode="0.0000000000"/>
    <numFmt numFmtId="196" formatCode="0_);[Red]\(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22"/>
      <name val="Arial"/>
      <family val="2"/>
    </font>
    <font>
      <sz val="18"/>
      <color indexed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1" fontId="7" fillId="0" borderId="1" xfId="20" applyFont="1" applyFill="1" applyBorder="1" applyAlignment="1">
      <alignment horizontal="center"/>
    </xf>
    <xf numFmtId="171" fontId="7" fillId="0" borderId="1" xfId="2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71" fontId="7" fillId="0" borderId="0" xfId="20" applyFont="1" applyFill="1" applyBorder="1" applyAlignment="1">
      <alignment horizontal="center"/>
    </xf>
    <xf numFmtId="171" fontId="7" fillId="0" borderId="0" xfId="2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7" fillId="0" borderId="8" xfId="20" applyFont="1" applyFill="1" applyBorder="1" applyAlignment="1">
      <alignment horizontal="center"/>
    </xf>
    <xf numFmtId="171" fontId="7" fillId="0" borderId="8" xfId="2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71" fontId="7" fillId="0" borderId="1" xfId="20" applyFont="1" applyFill="1" applyBorder="1" applyAlignment="1">
      <alignment horizontal="center" vertical="center"/>
    </xf>
    <xf numFmtId="171" fontId="7" fillId="0" borderId="1" xfId="2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71" fontId="7" fillId="0" borderId="11" xfId="20" applyFont="1" applyFill="1" applyBorder="1" applyAlignment="1">
      <alignment horizontal="center"/>
    </xf>
    <xf numFmtId="171" fontId="7" fillId="0" borderId="11" xfId="2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171" fontId="7" fillId="0" borderId="5" xfId="20" applyFont="1" applyFill="1" applyBorder="1" applyAlignment="1">
      <alignment horizontal="center"/>
    </xf>
    <xf numFmtId="171" fontId="7" fillId="0" borderId="5" xfId="2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71" fontId="7" fillId="0" borderId="3" xfId="2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171" fontId="7" fillId="0" borderId="15" xfId="2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171" fontId="7" fillId="0" borderId="17" xfId="20" applyNumberFormat="1" applyFont="1" applyFill="1" applyBorder="1" applyAlignment="1">
      <alignment horizontal="center"/>
    </xf>
    <xf numFmtId="1" fontId="7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 vertical="center"/>
    </xf>
    <xf numFmtId="171" fontId="7" fillId="0" borderId="3" xfId="2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0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/>
    </xf>
    <xf numFmtId="0" fontId="7" fillId="0" borderId="26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5" borderId="1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171" fontId="7" fillId="0" borderId="1" xfId="20" applyNumberFormat="1" applyFont="1" applyFill="1" applyBorder="1" applyAlignment="1">
      <alignment horizontal="left"/>
    </xf>
    <xf numFmtId="171" fontId="7" fillId="0" borderId="0" xfId="2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71" fontId="7" fillId="0" borderId="11" xfId="2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/>
    </xf>
    <xf numFmtId="1" fontId="7" fillId="0" borderId="32" xfId="0" applyNumberFormat="1" applyFont="1" applyFill="1" applyBorder="1" applyAlignment="1">
      <alignment horizontal="left"/>
    </xf>
    <xf numFmtId="0" fontId="7" fillId="0" borderId="32" xfId="0" applyFont="1" applyFill="1" applyBorder="1" applyAlignment="1">
      <alignment horizontal="left" vertical="center" wrapText="1"/>
    </xf>
    <xf numFmtId="1" fontId="7" fillId="0" borderId="33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1" fontId="7" fillId="0" borderId="35" xfId="0" applyNumberFormat="1" applyFont="1" applyFill="1" applyBorder="1" applyAlignment="1">
      <alignment horizontal="left"/>
    </xf>
    <xf numFmtId="1" fontId="7" fillId="3" borderId="13" xfId="0" applyNumberFormat="1" applyFont="1" applyFill="1" applyBorder="1" applyAlignment="1">
      <alignment horizontal="center" vertical="center" wrapText="1"/>
    </xf>
    <xf numFmtId="1" fontId="7" fillId="4" borderId="36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1" fontId="7" fillId="5" borderId="39" xfId="0" applyNumberFormat="1" applyFont="1" applyFill="1" applyBorder="1" applyAlignment="1">
      <alignment horizontal="center"/>
    </xf>
    <xf numFmtId="1" fontId="7" fillId="5" borderId="40" xfId="0" applyNumberFormat="1" applyFont="1" applyFill="1" applyBorder="1" applyAlignment="1">
      <alignment horizontal="center"/>
    </xf>
    <xf numFmtId="1" fontId="7" fillId="4" borderId="20" xfId="0" applyNumberFormat="1" applyFont="1" applyFill="1" applyBorder="1" applyAlignment="1">
      <alignment horizontal="center"/>
    </xf>
    <xf numFmtId="1" fontId="7" fillId="4" borderId="32" xfId="0" applyNumberFormat="1" applyFont="1" applyFill="1" applyBorder="1" applyAlignment="1">
      <alignment horizontal="center"/>
    </xf>
    <xf numFmtId="1" fontId="7" fillId="3" borderId="20" xfId="0" applyNumberFormat="1" applyFont="1" applyFill="1" applyBorder="1" applyAlignment="1">
      <alignment horizontal="center"/>
    </xf>
    <xf numFmtId="1" fontId="7" fillId="3" borderId="32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left"/>
    </xf>
    <xf numFmtId="1" fontId="7" fillId="5" borderId="20" xfId="0" applyNumberFormat="1" applyFont="1" applyFill="1" applyBorder="1" applyAlignment="1">
      <alignment horizontal="center"/>
    </xf>
    <xf numFmtId="1" fontId="7" fillId="5" borderId="32" xfId="0" applyNumberFormat="1" applyFont="1" applyFill="1" applyBorder="1" applyAlignment="1">
      <alignment horizontal="center"/>
    </xf>
    <xf numFmtId="1" fontId="7" fillId="4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1" fontId="8" fillId="2" borderId="20" xfId="0" applyNumberFormat="1" applyFont="1" applyFill="1" applyBorder="1" applyAlignment="1">
      <alignment horizontal="center"/>
    </xf>
    <xf numFmtId="1" fontId="7" fillId="5" borderId="41" xfId="0" applyNumberFormat="1" applyFont="1" applyFill="1" applyBorder="1" applyAlignment="1">
      <alignment horizontal="center" vertical="center"/>
    </xf>
    <xf numFmtId="1" fontId="7" fillId="5" borderId="4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1" fontId="7" fillId="4" borderId="3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1" fontId="7" fillId="4" borderId="16" xfId="0" applyNumberFormat="1" applyFont="1" applyFill="1" applyBorder="1" applyAlignment="1">
      <alignment horizontal="center"/>
    </xf>
    <xf numFmtId="1" fontId="7" fillId="4" borderId="44" xfId="0" applyNumberFormat="1" applyFont="1" applyFill="1" applyBorder="1" applyAlignment="1">
      <alignment horizontal="center"/>
    </xf>
    <xf numFmtId="1" fontId="7" fillId="5" borderId="45" xfId="0" applyNumberFormat="1" applyFont="1" applyFill="1" applyBorder="1" applyAlignment="1">
      <alignment horizontal="center"/>
    </xf>
    <xf numFmtId="1" fontId="7" fillId="5" borderId="46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" fontId="7" fillId="4" borderId="4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1" fontId="7" fillId="4" borderId="57" xfId="0" applyNumberFormat="1" applyFont="1" applyFill="1" applyBorder="1" applyAlignment="1">
      <alignment horizontal="center"/>
    </xf>
    <xf numFmtId="1" fontId="7" fillId="4" borderId="58" xfId="0" applyNumberFormat="1" applyFont="1" applyFill="1" applyBorder="1" applyAlignment="1">
      <alignment horizontal="center"/>
    </xf>
    <xf numFmtId="1" fontId="7" fillId="4" borderId="59" xfId="0" applyNumberFormat="1" applyFont="1" applyFill="1" applyBorder="1" applyAlignment="1">
      <alignment horizontal="center"/>
    </xf>
    <xf numFmtId="1" fontId="7" fillId="4" borderId="60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" fontId="7" fillId="4" borderId="24" xfId="0" applyNumberFormat="1" applyFont="1" applyFill="1" applyBorder="1" applyAlignment="1">
      <alignment horizontal="center" vertical="center"/>
    </xf>
    <xf numFmtId="1" fontId="7" fillId="4" borderId="62" xfId="0" applyNumberFormat="1" applyFont="1" applyFill="1" applyBorder="1" applyAlignment="1">
      <alignment horizontal="center" vertical="center"/>
    </xf>
    <xf numFmtId="1" fontId="7" fillId="3" borderId="45" xfId="0" applyNumberFormat="1" applyFont="1" applyFill="1" applyBorder="1" applyAlignment="1">
      <alignment horizontal="center"/>
    </xf>
    <xf numFmtId="1" fontId="7" fillId="3" borderId="46" xfId="0" applyNumberFormat="1" applyFont="1" applyFill="1" applyBorder="1" applyAlignment="1">
      <alignment horizontal="center"/>
    </xf>
    <xf numFmtId="1" fontId="7" fillId="4" borderId="45" xfId="0" applyNumberFormat="1" applyFont="1" applyFill="1" applyBorder="1" applyAlignment="1">
      <alignment horizontal="center"/>
    </xf>
    <xf numFmtId="1" fontId="7" fillId="4" borderId="46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 vertical="center"/>
    </xf>
    <xf numFmtId="1" fontId="7" fillId="5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2" fontId="7" fillId="0" borderId="63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3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/>
    </xf>
    <xf numFmtId="1" fontId="7" fillId="4" borderId="64" xfId="0" applyNumberFormat="1" applyFont="1" applyFill="1" applyBorder="1" applyAlignment="1">
      <alignment horizontal="center" vertical="center"/>
    </xf>
    <xf numFmtId="1" fontId="7" fillId="4" borderId="44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1" fontId="7" fillId="4" borderId="65" xfId="0" applyNumberFormat="1" applyFont="1" applyFill="1" applyBorder="1" applyAlignment="1">
      <alignment horizontal="center"/>
    </xf>
    <xf numFmtId="1" fontId="7" fillId="4" borderId="56" xfId="0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" fontId="7" fillId="5" borderId="66" xfId="0" applyNumberFormat="1" applyFont="1" applyFill="1" applyBorder="1" applyAlignment="1">
      <alignment horizontal="center"/>
    </xf>
    <xf numFmtId="1" fontId="7" fillId="5" borderId="31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1" fontId="8" fillId="2" borderId="25" xfId="0" applyNumberFormat="1" applyFont="1" applyFill="1" applyBorder="1" applyAlignment="1">
      <alignment horizontal="center"/>
    </xf>
    <xf numFmtId="1" fontId="8" fillId="2" borderId="29" xfId="0" applyNumberFormat="1" applyFont="1" applyFill="1" applyBorder="1" applyAlignment="1">
      <alignment horizontal="center"/>
    </xf>
    <xf numFmtId="1" fontId="8" fillId="2" borderId="67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/>
    </xf>
    <xf numFmtId="0" fontId="8" fillId="2" borderId="4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171" fontId="7" fillId="0" borderId="2" xfId="20" applyNumberFormat="1" applyFont="1" applyFill="1" applyBorder="1" applyAlignment="1">
      <alignment horizontal="center" vertical="center"/>
    </xf>
    <xf numFmtId="171" fontId="7" fillId="0" borderId="8" xfId="2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171" fontId="7" fillId="0" borderId="2" xfId="20" applyFont="1" applyFill="1" applyBorder="1" applyAlignment="1">
      <alignment horizontal="center" vertical="center"/>
    </xf>
    <xf numFmtId="171" fontId="7" fillId="0" borderId="8" xfId="20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1" fontId="7" fillId="5" borderId="14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" fontId="7" fillId="4" borderId="3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8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3" fontId="7" fillId="0" borderId="2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7" fillId="4" borderId="5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7" fillId="3" borderId="81" xfId="0" applyNumberFormat="1" applyFont="1" applyFill="1" applyBorder="1" applyAlignment="1">
      <alignment horizontal="center"/>
    </xf>
    <xf numFmtId="1" fontId="7" fillId="3" borderId="82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1" fontId="7" fillId="4" borderId="81" xfId="0" applyNumberFormat="1" applyFont="1" applyFill="1" applyBorder="1" applyAlignment="1">
      <alignment horizontal="center"/>
    </xf>
    <xf numFmtId="1" fontId="7" fillId="4" borderId="8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1" fontId="7" fillId="5" borderId="81" xfId="0" applyNumberFormat="1" applyFont="1" applyFill="1" applyBorder="1" applyAlignment="1">
      <alignment horizontal="center"/>
    </xf>
    <xf numFmtId="1" fontId="7" fillId="5" borderId="82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2" fontId="7" fillId="7" borderId="3" xfId="0" applyNumberFormat="1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93</xdr:row>
      <xdr:rowOff>0</xdr:rowOff>
    </xdr:from>
    <xdr:to>
      <xdr:col>4</xdr:col>
      <xdr:colOff>904875</xdr:colOff>
      <xdr:row>93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23555325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93</xdr:row>
      <xdr:rowOff>0</xdr:rowOff>
    </xdr:from>
    <xdr:to>
      <xdr:col>4</xdr:col>
      <xdr:colOff>895350</xdr:colOff>
      <xdr:row>93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23555325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93</xdr:row>
      <xdr:rowOff>0</xdr:rowOff>
    </xdr:from>
    <xdr:to>
      <xdr:col>4</xdr:col>
      <xdr:colOff>904875</xdr:colOff>
      <xdr:row>93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23555325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93</xdr:row>
      <xdr:rowOff>0</xdr:rowOff>
    </xdr:from>
    <xdr:to>
      <xdr:col>4</xdr:col>
      <xdr:colOff>895350</xdr:colOff>
      <xdr:row>93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" y="23555325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93</xdr:row>
      <xdr:rowOff>0</xdr:rowOff>
    </xdr:from>
    <xdr:to>
      <xdr:col>4</xdr:col>
      <xdr:colOff>904875</xdr:colOff>
      <xdr:row>93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0" y="23555325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93</xdr:row>
      <xdr:rowOff>0</xdr:rowOff>
    </xdr:from>
    <xdr:to>
      <xdr:col>4</xdr:col>
      <xdr:colOff>895350</xdr:colOff>
      <xdr:row>93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725" y="23555325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102</xdr:row>
      <xdr:rowOff>0</xdr:rowOff>
    </xdr:from>
    <xdr:to>
      <xdr:col>4</xdr:col>
      <xdr:colOff>904875</xdr:colOff>
      <xdr:row>102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0500" y="23555325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102</xdr:row>
      <xdr:rowOff>0</xdr:rowOff>
    </xdr:from>
    <xdr:to>
      <xdr:col>4</xdr:col>
      <xdr:colOff>895350</xdr:colOff>
      <xdr:row>102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725" y="23555325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107</xdr:row>
      <xdr:rowOff>0</xdr:rowOff>
    </xdr:from>
    <xdr:to>
      <xdr:col>4</xdr:col>
      <xdr:colOff>904875</xdr:colOff>
      <xdr:row>107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90500" y="24555450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107</xdr:row>
      <xdr:rowOff>0</xdr:rowOff>
    </xdr:from>
    <xdr:to>
      <xdr:col>4</xdr:col>
      <xdr:colOff>895350</xdr:colOff>
      <xdr:row>107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725" y="24555450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95</xdr:row>
      <xdr:rowOff>0</xdr:rowOff>
    </xdr:from>
    <xdr:to>
      <xdr:col>4</xdr:col>
      <xdr:colOff>904875</xdr:colOff>
      <xdr:row>95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0500" y="23555325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95</xdr:row>
      <xdr:rowOff>0</xdr:rowOff>
    </xdr:from>
    <xdr:to>
      <xdr:col>4</xdr:col>
      <xdr:colOff>895350</xdr:colOff>
      <xdr:row>95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725" y="23555325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33</xdr:row>
      <xdr:rowOff>0</xdr:rowOff>
    </xdr:from>
    <xdr:to>
      <xdr:col>4</xdr:col>
      <xdr:colOff>904875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0500" y="10420350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4</xdr:col>
      <xdr:colOff>895350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5725" y="10420350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33</xdr:row>
      <xdr:rowOff>0</xdr:rowOff>
    </xdr:from>
    <xdr:to>
      <xdr:col>4</xdr:col>
      <xdr:colOff>904875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90500" y="10420350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4</xdr:col>
      <xdr:colOff>895350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5725" y="10420350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36</xdr:row>
      <xdr:rowOff>0</xdr:rowOff>
    </xdr:from>
    <xdr:to>
      <xdr:col>4</xdr:col>
      <xdr:colOff>904875</xdr:colOff>
      <xdr:row>36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90500" y="11363325"/>
          <a:ext cx="808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36</xdr:row>
      <xdr:rowOff>0</xdr:rowOff>
    </xdr:from>
    <xdr:to>
      <xdr:col>4</xdr:col>
      <xdr:colOff>895350</xdr:colOff>
      <xdr:row>36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5725" y="11363325"/>
          <a:ext cx="818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187</xdr:row>
      <xdr:rowOff>0</xdr:rowOff>
    </xdr:from>
    <xdr:to>
      <xdr:col>8</xdr:col>
      <xdr:colOff>904875</xdr:colOff>
      <xdr:row>187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58464450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187</xdr:row>
      <xdr:rowOff>0</xdr:rowOff>
    </xdr:from>
    <xdr:to>
      <xdr:col>8</xdr:col>
      <xdr:colOff>895350</xdr:colOff>
      <xdr:row>187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58464450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187</xdr:row>
      <xdr:rowOff>0</xdr:rowOff>
    </xdr:from>
    <xdr:to>
      <xdr:col>8</xdr:col>
      <xdr:colOff>904875</xdr:colOff>
      <xdr:row>187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58464450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187</xdr:row>
      <xdr:rowOff>0</xdr:rowOff>
    </xdr:from>
    <xdr:to>
      <xdr:col>8</xdr:col>
      <xdr:colOff>895350</xdr:colOff>
      <xdr:row>187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" y="58464450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187</xdr:row>
      <xdr:rowOff>0</xdr:rowOff>
    </xdr:from>
    <xdr:to>
      <xdr:col>8</xdr:col>
      <xdr:colOff>904875</xdr:colOff>
      <xdr:row>187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0" y="58464450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187</xdr:row>
      <xdr:rowOff>0</xdr:rowOff>
    </xdr:from>
    <xdr:to>
      <xdr:col>8</xdr:col>
      <xdr:colOff>895350</xdr:colOff>
      <xdr:row>187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725" y="58464450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196</xdr:row>
      <xdr:rowOff>0</xdr:rowOff>
    </xdr:from>
    <xdr:to>
      <xdr:col>8</xdr:col>
      <xdr:colOff>904875</xdr:colOff>
      <xdr:row>196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0500" y="58464450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196</xdr:row>
      <xdr:rowOff>0</xdr:rowOff>
    </xdr:from>
    <xdr:to>
      <xdr:col>8</xdr:col>
      <xdr:colOff>895350</xdr:colOff>
      <xdr:row>196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725" y="58464450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206</xdr:row>
      <xdr:rowOff>0</xdr:rowOff>
    </xdr:from>
    <xdr:to>
      <xdr:col>8</xdr:col>
      <xdr:colOff>904875</xdr:colOff>
      <xdr:row>206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90500" y="61198125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206</xdr:row>
      <xdr:rowOff>0</xdr:rowOff>
    </xdr:from>
    <xdr:to>
      <xdr:col>8</xdr:col>
      <xdr:colOff>895350</xdr:colOff>
      <xdr:row>206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725" y="61198125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189</xdr:row>
      <xdr:rowOff>0</xdr:rowOff>
    </xdr:from>
    <xdr:to>
      <xdr:col>8</xdr:col>
      <xdr:colOff>904875</xdr:colOff>
      <xdr:row>189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0500" y="58464450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189</xdr:row>
      <xdr:rowOff>0</xdr:rowOff>
    </xdr:from>
    <xdr:to>
      <xdr:col>8</xdr:col>
      <xdr:colOff>895350</xdr:colOff>
      <xdr:row>189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725" y="58464450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79</xdr:row>
      <xdr:rowOff>0</xdr:rowOff>
    </xdr:from>
    <xdr:to>
      <xdr:col>8</xdr:col>
      <xdr:colOff>904875</xdr:colOff>
      <xdr:row>79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0500" y="27517725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79</xdr:row>
      <xdr:rowOff>0</xdr:rowOff>
    </xdr:from>
    <xdr:to>
      <xdr:col>8</xdr:col>
      <xdr:colOff>895350</xdr:colOff>
      <xdr:row>79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5725" y="27517725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81</xdr:row>
      <xdr:rowOff>0</xdr:rowOff>
    </xdr:from>
    <xdr:to>
      <xdr:col>8</xdr:col>
      <xdr:colOff>904875</xdr:colOff>
      <xdr:row>81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90500" y="28070175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81</xdr:row>
      <xdr:rowOff>0</xdr:rowOff>
    </xdr:from>
    <xdr:to>
      <xdr:col>8</xdr:col>
      <xdr:colOff>895350</xdr:colOff>
      <xdr:row>81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5725" y="28070175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  <xdr:twoCellAnchor>
    <xdr:from>
      <xdr:col>0</xdr:col>
      <xdr:colOff>190500</xdr:colOff>
      <xdr:row>85</xdr:row>
      <xdr:rowOff>0</xdr:rowOff>
    </xdr:from>
    <xdr:to>
      <xdr:col>8</xdr:col>
      <xdr:colOff>904875</xdr:colOff>
      <xdr:row>85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90500" y="29317950"/>
          <a:ext cx="1217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RH referente ao Projeto Proto de Entrada em regime de 40 hs / sem.
           A Unidade é alvo prioritário do referido Projeto.</a:t>
          </a:r>
        </a:p>
      </xdr:txBody>
    </xdr:sp>
    <xdr:clientData/>
  </xdr:twoCellAnchor>
  <xdr:twoCellAnchor>
    <xdr:from>
      <xdr:col>0</xdr:col>
      <xdr:colOff>85725</xdr:colOff>
      <xdr:row>85</xdr:row>
      <xdr:rowOff>0</xdr:rowOff>
    </xdr:from>
    <xdr:to>
      <xdr:col>8</xdr:col>
      <xdr:colOff>895350</xdr:colOff>
      <xdr:row>85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5725" y="29317950"/>
          <a:ext cx="1226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Obs: Trabalhos relativos a Operações de Aparelhos de Telecomunicações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="60" workbookViewId="0" topLeftCell="A1">
      <selection activeCell="A1" sqref="A1:G1"/>
    </sheetView>
  </sheetViews>
  <sheetFormatPr defaultColWidth="9.140625" defaultRowHeight="12.75"/>
  <cols>
    <col min="1" max="1" width="41.00390625" style="63" customWidth="1"/>
    <col min="2" max="2" width="37.57421875" style="63" customWidth="1"/>
    <col min="3" max="3" width="19.00390625" style="63" customWidth="1"/>
    <col min="4" max="4" width="13.00390625" style="134" customWidth="1"/>
    <col min="5" max="5" width="31.57421875" style="134" customWidth="1"/>
    <col min="6" max="6" width="16.421875" style="134" customWidth="1"/>
    <col min="7" max="7" width="16.00390625" style="134" bestFit="1" customWidth="1"/>
    <col min="8" max="16384" width="9.140625" style="5" customWidth="1"/>
  </cols>
  <sheetData>
    <row r="1" spans="1:7" s="25" customFormat="1" ht="81" customHeight="1">
      <c r="A1" s="233" t="s">
        <v>249</v>
      </c>
      <c r="B1" s="233"/>
      <c r="C1" s="233"/>
      <c r="D1" s="233"/>
      <c r="E1" s="233"/>
      <c r="F1" s="233"/>
      <c r="G1" s="233"/>
    </row>
    <row r="2" spans="1:7" ht="24" thickBot="1">
      <c r="A2" s="267" t="s">
        <v>250</v>
      </c>
      <c r="B2" s="267"/>
      <c r="C2" s="267"/>
      <c r="D2" s="267"/>
      <c r="E2" s="267"/>
      <c r="F2" s="267"/>
      <c r="G2" s="267"/>
    </row>
    <row r="3" spans="1:7" s="3" customFormat="1" ht="24" thickTop="1">
      <c r="A3" s="268" t="s">
        <v>137</v>
      </c>
      <c r="B3" s="269"/>
      <c r="C3" s="269"/>
      <c r="D3" s="269"/>
      <c r="E3" s="269"/>
      <c r="F3" s="269"/>
      <c r="G3" s="270"/>
    </row>
    <row r="4" spans="1:7" s="3" customFormat="1" ht="24" thickBot="1">
      <c r="A4" s="204" t="s">
        <v>43</v>
      </c>
      <c r="B4" s="205"/>
      <c r="C4" s="205"/>
      <c r="D4" s="205"/>
      <c r="E4" s="205"/>
      <c r="F4" s="205"/>
      <c r="G4" s="206"/>
    </row>
    <row r="5" spans="1:7" ht="47.25" thickBot="1">
      <c r="A5" s="109" t="s">
        <v>220</v>
      </c>
      <c r="B5" s="106" t="s">
        <v>223</v>
      </c>
      <c r="C5" s="106" t="s">
        <v>173</v>
      </c>
      <c r="D5" s="221" t="s">
        <v>221</v>
      </c>
      <c r="E5" s="222"/>
      <c r="F5" s="148" t="s">
        <v>173</v>
      </c>
      <c r="G5" s="149" t="s">
        <v>254</v>
      </c>
    </row>
    <row r="6" spans="1:7" ht="23.25">
      <c r="A6" s="223" t="s">
        <v>222</v>
      </c>
      <c r="B6" s="101" t="s">
        <v>224</v>
      </c>
      <c r="C6" s="180">
        <v>32.5</v>
      </c>
      <c r="D6" s="209">
        <v>6</v>
      </c>
      <c r="E6" s="182"/>
      <c r="F6" s="209">
        <v>40</v>
      </c>
      <c r="G6" s="207">
        <f>ROUNDUP((130*C6*D6)/(130*F6),0)</f>
        <v>5</v>
      </c>
    </row>
    <row r="7" spans="1:7" ht="24" thickBot="1">
      <c r="A7" s="224"/>
      <c r="B7" s="7" t="s">
        <v>52</v>
      </c>
      <c r="C7" s="181"/>
      <c r="D7" s="176"/>
      <c r="E7" s="177"/>
      <c r="F7" s="210"/>
      <c r="G7" s="208"/>
    </row>
    <row r="8" spans="1:7" ht="24.75" thickBot="1" thickTop="1">
      <c r="A8" s="7" t="s">
        <v>185</v>
      </c>
      <c r="B8" s="7" t="s">
        <v>225</v>
      </c>
      <c r="C8" s="15">
        <v>32.5</v>
      </c>
      <c r="D8" s="178">
        <v>2</v>
      </c>
      <c r="E8" s="179"/>
      <c r="F8" s="152">
        <v>40</v>
      </c>
      <c r="G8" s="153">
        <f>ROUNDUP((130*C8*D8)/(130*F8),0)</f>
        <v>2</v>
      </c>
    </row>
    <row r="9" spans="1:7" s="3" customFormat="1" ht="24" thickBot="1">
      <c r="A9" s="200" t="s">
        <v>42</v>
      </c>
      <c r="B9" s="201"/>
      <c r="C9" s="201"/>
      <c r="D9" s="201"/>
      <c r="E9" s="201"/>
      <c r="F9" s="201"/>
      <c r="G9" s="202"/>
    </row>
    <row r="10" spans="1:7" ht="24" thickBot="1">
      <c r="A10" s="110" t="s">
        <v>25</v>
      </c>
      <c r="B10" s="7" t="s">
        <v>224</v>
      </c>
      <c r="C10" s="8">
        <v>32.5</v>
      </c>
      <c r="D10" s="217">
        <v>2</v>
      </c>
      <c r="E10" s="218"/>
      <c r="F10" s="154">
        <v>40</v>
      </c>
      <c r="G10" s="155">
        <f>ROUNDUP((130*C10*D10)/(130*F10),0)</f>
        <v>2</v>
      </c>
    </row>
    <row r="11" spans="1:7" ht="24" thickBot="1">
      <c r="A11" s="110" t="s">
        <v>56</v>
      </c>
      <c r="B11" s="24" t="s">
        <v>226</v>
      </c>
      <c r="C11" s="15">
        <v>32.5</v>
      </c>
      <c r="D11" s="215">
        <v>1</v>
      </c>
      <c r="E11" s="216"/>
      <c r="F11" s="156">
        <v>40</v>
      </c>
      <c r="G11" s="157">
        <f>ROUNDUP((130*C11*D11)/(130*F11),0)</f>
        <v>1</v>
      </c>
    </row>
    <row r="12" spans="1:7" s="3" customFormat="1" ht="24" customHeight="1" thickBot="1">
      <c r="A12" s="203" t="s">
        <v>44</v>
      </c>
      <c r="B12" s="198"/>
      <c r="C12" s="198"/>
      <c r="D12" s="198"/>
      <c r="E12" s="198"/>
      <c r="F12" s="198"/>
      <c r="G12" s="189"/>
    </row>
    <row r="13" spans="1:7" ht="24" thickBot="1">
      <c r="A13" s="110" t="s">
        <v>25</v>
      </c>
      <c r="B13" s="7" t="s">
        <v>224</v>
      </c>
      <c r="C13" s="8">
        <v>32.5</v>
      </c>
      <c r="D13" s="217">
        <v>9</v>
      </c>
      <c r="E13" s="218"/>
      <c r="F13" s="154">
        <v>40</v>
      </c>
      <c r="G13" s="155">
        <f>ROUNDUP((130*C13*D13)/(130*F13),0)</f>
        <v>8</v>
      </c>
    </row>
    <row r="14" spans="1:7" ht="23.25">
      <c r="A14" s="199" t="s">
        <v>227</v>
      </c>
      <c r="B14" s="199"/>
      <c r="C14" s="199"/>
      <c r="D14" s="199"/>
      <c r="E14" s="199"/>
      <c r="F14" s="24"/>
      <c r="G14" s="147"/>
    </row>
    <row r="15" spans="1:7" s="3" customFormat="1" ht="24" thickBot="1">
      <c r="A15" s="190" t="s">
        <v>186</v>
      </c>
      <c r="B15" s="191"/>
      <c r="C15" s="191"/>
      <c r="D15" s="191"/>
      <c r="E15" s="191"/>
      <c r="F15" s="191"/>
      <c r="G15" s="192"/>
    </row>
    <row r="16" spans="1:7" ht="24" thickBot="1">
      <c r="A16" s="110" t="s">
        <v>25</v>
      </c>
      <c r="B16" s="101" t="s">
        <v>224</v>
      </c>
      <c r="C16" s="8">
        <v>32.5</v>
      </c>
      <c r="D16" s="217">
        <v>4</v>
      </c>
      <c r="E16" s="218"/>
      <c r="F16" s="154">
        <v>40</v>
      </c>
      <c r="G16" s="155">
        <f>ROUNDUP((130*C16*D16)/(130*F16),0)</f>
        <v>4</v>
      </c>
    </row>
    <row r="17" spans="1:7" s="3" customFormat="1" ht="24" thickBot="1">
      <c r="A17" s="193" t="s">
        <v>171</v>
      </c>
      <c r="B17" s="194"/>
      <c r="C17" s="194"/>
      <c r="D17" s="194"/>
      <c r="E17" s="194"/>
      <c r="F17" s="194"/>
      <c r="G17" s="195"/>
    </row>
    <row r="18" spans="1:7" ht="24" thickBot="1">
      <c r="A18" s="110" t="s">
        <v>56</v>
      </c>
      <c r="B18" s="24" t="s">
        <v>226</v>
      </c>
      <c r="C18" s="15">
        <v>32.5</v>
      </c>
      <c r="D18" s="215">
        <v>2</v>
      </c>
      <c r="E18" s="216"/>
      <c r="F18" s="156">
        <v>40</v>
      </c>
      <c r="G18" s="157">
        <f>ROUNDUP((130*C18*D18)/(130*F18),0)</f>
        <v>2</v>
      </c>
    </row>
    <row r="19" spans="1:7" ht="23.25" customHeight="1" thickBot="1">
      <c r="A19" s="110" t="s">
        <v>25</v>
      </c>
      <c r="B19" s="101" t="s">
        <v>224</v>
      </c>
      <c r="C19" s="8">
        <v>32.5</v>
      </c>
      <c r="D19" s="217">
        <v>11</v>
      </c>
      <c r="E19" s="218"/>
      <c r="F19" s="154">
        <v>40</v>
      </c>
      <c r="G19" s="155">
        <f>ROUNDUP((130*C19*D19)/(130*F19),0)</f>
        <v>9</v>
      </c>
    </row>
    <row r="20" spans="1:7" ht="46.5" customHeight="1" hidden="1">
      <c r="A20" s="111" t="s">
        <v>49</v>
      </c>
      <c r="B20" s="14"/>
      <c r="C20" s="14" t="s">
        <v>1</v>
      </c>
      <c r="D20" s="80" t="s">
        <v>16</v>
      </c>
      <c r="E20" s="137" t="s">
        <v>54</v>
      </c>
      <c r="F20" s="159"/>
      <c r="G20" s="140"/>
    </row>
    <row r="21" spans="1:7" ht="20.25" customHeight="1" hidden="1">
      <c r="A21" s="239" t="s">
        <v>66</v>
      </c>
      <c r="B21" s="57"/>
      <c r="C21" s="21"/>
      <c r="D21" s="131"/>
      <c r="E21" s="138"/>
      <c r="F21" s="160"/>
      <c r="G21" s="143"/>
    </row>
    <row r="22" spans="1:7" ht="23.25" customHeight="1" hidden="1">
      <c r="A22" s="240"/>
      <c r="B22" s="65"/>
      <c r="C22" s="9" t="e">
        <f>#REF!*#REF!*#REF!</f>
        <v>#REF!</v>
      </c>
      <c r="D22" s="132" t="e">
        <f>C22/#REF!</f>
        <v>#REF!</v>
      </c>
      <c r="E22" s="139" t="e">
        <f>ROUND((D22*1.3),0)</f>
        <v>#REF!</v>
      </c>
      <c r="F22" s="161"/>
      <c r="G22" s="139"/>
    </row>
    <row r="23" spans="1:7" s="3" customFormat="1" ht="22.5" customHeight="1" thickBot="1">
      <c r="A23" s="236" t="s">
        <v>135</v>
      </c>
      <c r="B23" s="237"/>
      <c r="C23" s="237"/>
      <c r="D23" s="237"/>
      <c r="E23" s="237"/>
      <c r="F23" s="237"/>
      <c r="G23" s="238"/>
    </row>
    <row r="24" spans="1:7" ht="24" thickBot="1">
      <c r="A24" s="130" t="s">
        <v>25</v>
      </c>
      <c r="B24" s="7" t="s">
        <v>228</v>
      </c>
      <c r="C24" s="128">
        <v>32.5</v>
      </c>
      <c r="D24" s="217">
        <v>47</v>
      </c>
      <c r="E24" s="218"/>
      <c r="F24" s="154">
        <v>40</v>
      </c>
      <c r="G24" s="155">
        <f>ROUNDUP((130*C24*D24)/(130*F24),0)</f>
        <v>39</v>
      </c>
    </row>
    <row r="25" spans="1:7" ht="24" thickBot="1">
      <c r="A25" s="110" t="s">
        <v>251</v>
      </c>
      <c r="B25" s="7" t="s">
        <v>225</v>
      </c>
      <c r="C25" s="15">
        <v>32.5</v>
      </c>
      <c r="D25" s="178">
        <v>8</v>
      </c>
      <c r="E25" s="179"/>
      <c r="F25" s="162">
        <v>40</v>
      </c>
      <c r="G25" s="163">
        <f>ROUNDUP((130*C25*D25)/(130*F25),0)</f>
        <v>7</v>
      </c>
    </row>
    <row r="26" spans="1:7" ht="46.5" customHeight="1" thickBot="1">
      <c r="A26" s="211" t="s">
        <v>229</v>
      </c>
      <c r="B26" s="211"/>
      <c r="C26" s="211"/>
      <c r="D26" s="211"/>
      <c r="E26" s="211"/>
      <c r="F26" s="211"/>
      <c r="G26" s="212"/>
    </row>
    <row r="27" spans="1:7" ht="25.5" customHeight="1" thickBot="1">
      <c r="A27" s="184" t="s">
        <v>230</v>
      </c>
      <c r="B27" s="185"/>
      <c r="C27" s="185"/>
      <c r="D27" s="185"/>
      <c r="E27" s="185"/>
      <c r="F27" s="185"/>
      <c r="G27" s="186"/>
    </row>
    <row r="28" spans="1:7" ht="24" thickBot="1">
      <c r="A28" s="115" t="s">
        <v>25</v>
      </c>
      <c r="B28" s="107" t="s">
        <v>228</v>
      </c>
      <c r="C28" s="108">
        <v>32.5</v>
      </c>
      <c r="D28" s="176">
        <v>7</v>
      </c>
      <c r="E28" s="177"/>
      <c r="F28" s="172">
        <v>40</v>
      </c>
      <c r="G28" s="173">
        <f aca="true" t="shared" si="0" ref="G28:G34">ROUNDUP((130*C28*D28)/(130*F28),0)</f>
        <v>6</v>
      </c>
    </row>
    <row r="29" spans="1:7" ht="24" thickBot="1">
      <c r="A29" s="184" t="s">
        <v>151</v>
      </c>
      <c r="B29" s="185"/>
      <c r="C29" s="185"/>
      <c r="D29" s="185"/>
      <c r="E29" s="185"/>
      <c r="F29" s="185"/>
      <c r="G29" s="186"/>
    </row>
    <row r="30" spans="1:7" ht="24" thickBot="1">
      <c r="A30" s="115" t="s">
        <v>25</v>
      </c>
      <c r="B30" s="107" t="s">
        <v>228</v>
      </c>
      <c r="C30" s="108">
        <v>32.5</v>
      </c>
      <c r="D30" s="176">
        <v>5</v>
      </c>
      <c r="E30" s="177"/>
      <c r="F30" s="172">
        <v>40</v>
      </c>
      <c r="G30" s="173">
        <f t="shared" si="0"/>
        <v>5</v>
      </c>
    </row>
    <row r="31" spans="1:7" ht="24" thickBot="1">
      <c r="A31" s="184" t="s">
        <v>68</v>
      </c>
      <c r="B31" s="185"/>
      <c r="C31" s="185"/>
      <c r="D31" s="185"/>
      <c r="E31" s="185"/>
      <c r="F31" s="185"/>
      <c r="G31" s="186"/>
    </row>
    <row r="32" spans="1:7" ht="24" thickBot="1">
      <c r="A32" s="116" t="s">
        <v>25</v>
      </c>
      <c r="B32" s="101" t="s">
        <v>228</v>
      </c>
      <c r="C32" s="31">
        <v>32.5</v>
      </c>
      <c r="D32" s="176">
        <v>1</v>
      </c>
      <c r="E32" s="177"/>
      <c r="F32" s="172">
        <v>40</v>
      </c>
      <c r="G32" s="173">
        <f t="shared" si="0"/>
        <v>1</v>
      </c>
    </row>
    <row r="33" spans="1:7" ht="23.25" customHeight="1">
      <c r="A33" s="241" t="s">
        <v>202</v>
      </c>
      <c r="B33" s="241"/>
      <c r="C33" s="241"/>
      <c r="D33" s="241"/>
      <c r="E33" s="241"/>
      <c r="F33" s="241"/>
      <c r="G33" s="242"/>
    </row>
    <row r="34" spans="1:7" ht="24" thickBot="1">
      <c r="A34" s="116" t="s">
        <v>25</v>
      </c>
      <c r="B34" s="101" t="s">
        <v>228</v>
      </c>
      <c r="C34" s="31">
        <v>32.5</v>
      </c>
      <c r="D34" s="234">
        <v>25</v>
      </c>
      <c r="E34" s="235"/>
      <c r="F34" s="154">
        <v>40</v>
      </c>
      <c r="G34" s="155">
        <f t="shared" si="0"/>
        <v>21</v>
      </c>
    </row>
    <row r="35" spans="1:7" ht="26.25" customHeight="1" thickBot="1">
      <c r="A35" s="184" t="s">
        <v>203</v>
      </c>
      <c r="B35" s="185"/>
      <c r="C35" s="185"/>
      <c r="D35" s="185"/>
      <c r="E35" s="185"/>
      <c r="F35" s="185"/>
      <c r="G35" s="186"/>
    </row>
    <row r="36" spans="1:7" ht="24" thickBot="1">
      <c r="A36" s="174" t="s">
        <v>195</v>
      </c>
      <c r="B36" s="199"/>
      <c r="C36" s="199"/>
      <c r="D36" s="199"/>
      <c r="E36" s="199"/>
      <c r="F36" s="199"/>
      <c r="G36" s="129"/>
    </row>
    <row r="37" spans="1:7" ht="31.5" customHeight="1" thickBot="1">
      <c r="A37" s="111" t="s">
        <v>77</v>
      </c>
      <c r="B37" s="32" t="s">
        <v>228</v>
      </c>
      <c r="C37" s="8">
        <v>32.5</v>
      </c>
      <c r="D37" s="217">
        <v>19</v>
      </c>
      <c r="E37" s="218"/>
      <c r="F37" s="154">
        <v>40</v>
      </c>
      <c r="G37" s="155">
        <f>ROUNDUP((130*C37*D37)/(130*F37),0)</f>
        <v>16</v>
      </c>
    </row>
    <row r="38" spans="1:7" ht="24" thickBot="1">
      <c r="A38" s="117" t="s">
        <v>196</v>
      </c>
      <c r="B38" s="101" t="s">
        <v>225</v>
      </c>
      <c r="C38" s="31">
        <v>32.5</v>
      </c>
      <c r="D38" s="178">
        <v>10</v>
      </c>
      <c r="E38" s="179"/>
      <c r="F38" s="162">
        <v>40</v>
      </c>
      <c r="G38" s="163">
        <f>ROUNDUP((130*C38*D38)/(130*F38),0)</f>
        <v>9</v>
      </c>
    </row>
    <row r="39" spans="1:7" ht="24" customHeight="1" thickBot="1">
      <c r="A39" s="185" t="s">
        <v>96</v>
      </c>
      <c r="B39" s="185"/>
      <c r="C39" s="185"/>
      <c r="D39" s="185"/>
      <c r="E39" s="185"/>
      <c r="F39" s="185"/>
      <c r="G39" s="266"/>
    </row>
    <row r="40" spans="1:7" ht="32.25" customHeight="1" thickBot="1">
      <c r="A40" s="241" t="s">
        <v>116</v>
      </c>
      <c r="B40" s="241"/>
      <c r="C40" s="241"/>
      <c r="D40" s="241"/>
      <c r="E40" s="241"/>
      <c r="F40" s="241"/>
      <c r="G40" s="242"/>
    </row>
    <row r="41" spans="1:7" ht="34.5" customHeight="1" thickBot="1">
      <c r="A41" s="111" t="s">
        <v>77</v>
      </c>
      <c r="B41" s="32" t="s">
        <v>228</v>
      </c>
      <c r="C41" s="8">
        <v>32.5</v>
      </c>
      <c r="D41" s="217">
        <v>10</v>
      </c>
      <c r="E41" s="218"/>
      <c r="F41" s="154">
        <v>40</v>
      </c>
      <c r="G41" s="155">
        <f>ROUNDUP((130*C41*D41)/(130*F41),0)</f>
        <v>9</v>
      </c>
    </row>
    <row r="42" spans="1:7" ht="24" customHeight="1" thickBot="1">
      <c r="A42" s="184" t="s">
        <v>162</v>
      </c>
      <c r="B42" s="185"/>
      <c r="C42" s="185"/>
      <c r="D42" s="185"/>
      <c r="E42" s="185"/>
      <c r="F42" s="185"/>
      <c r="G42" s="186"/>
    </row>
    <row r="43" spans="1:7" ht="23.25">
      <c r="A43" s="175" t="s">
        <v>97</v>
      </c>
      <c r="B43" s="196" t="s">
        <v>228</v>
      </c>
      <c r="C43" s="227">
        <v>32.5</v>
      </c>
      <c r="D43" s="229">
        <v>8</v>
      </c>
      <c r="E43" s="230"/>
      <c r="F43" s="213">
        <v>40</v>
      </c>
      <c r="G43" s="213">
        <f>ROUNDUP((130*C43*D43)/(130*F43),0)</f>
        <v>7</v>
      </c>
    </row>
    <row r="44" spans="1:7" ht="23.25">
      <c r="A44" s="118" t="s">
        <v>161</v>
      </c>
      <c r="B44" s="196"/>
      <c r="C44" s="227"/>
      <c r="D44" s="229"/>
      <c r="E44" s="230"/>
      <c r="F44" s="213"/>
      <c r="G44" s="213" t="e">
        <f>ROUNDUP((130*C44*D44)/(130*F44),0)</f>
        <v>#DIV/0!</v>
      </c>
    </row>
    <row r="45" spans="1:7" ht="23.25">
      <c r="A45" s="118" t="s">
        <v>231</v>
      </c>
      <c r="B45" s="196"/>
      <c r="C45" s="227"/>
      <c r="D45" s="229"/>
      <c r="E45" s="230"/>
      <c r="F45" s="213"/>
      <c r="G45" s="213" t="e">
        <f>ROUNDUP((130*C45*D45)/(130*F45),0)</f>
        <v>#DIV/0!</v>
      </c>
    </row>
    <row r="46" spans="1:7" ht="41.25" customHeight="1" thickBot="1">
      <c r="A46" s="118" t="s">
        <v>164</v>
      </c>
      <c r="B46" s="197"/>
      <c r="C46" s="228"/>
      <c r="D46" s="231"/>
      <c r="E46" s="232"/>
      <c r="F46" s="214"/>
      <c r="G46" s="214" t="e">
        <f>ROUNDUP((130*C46*D46)/(130*F46),0)</f>
        <v>#DIV/0!</v>
      </c>
    </row>
    <row r="47" spans="1:7" ht="24" customHeight="1" thickBot="1">
      <c r="A47" s="241" t="s">
        <v>71</v>
      </c>
      <c r="B47" s="241"/>
      <c r="C47" s="241"/>
      <c r="D47" s="241"/>
      <c r="E47" s="241"/>
      <c r="F47" s="241"/>
      <c r="G47" s="242"/>
    </row>
    <row r="48" spans="1:7" ht="24" thickBot="1">
      <c r="A48" s="111" t="s">
        <v>77</v>
      </c>
      <c r="B48" s="32" t="s">
        <v>228</v>
      </c>
      <c r="C48" s="8">
        <v>32.5</v>
      </c>
      <c r="D48" s="217">
        <v>7</v>
      </c>
      <c r="E48" s="218"/>
      <c r="F48" s="154">
        <v>40</v>
      </c>
      <c r="G48" s="155">
        <f>ROUNDUP((130*C48*D48)/(130*F48),0)</f>
        <v>6</v>
      </c>
    </row>
    <row r="49" spans="1:7" ht="24" thickBot="1">
      <c r="A49" s="117" t="s">
        <v>196</v>
      </c>
      <c r="B49" s="101" t="s">
        <v>225</v>
      </c>
      <c r="C49" s="31">
        <v>32.5</v>
      </c>
      <c r="D49" s="178">
        <v>14</v>
      </c>
      <c r="E49" s="179"/>
      <c r="F49" s="162">
        <v>40</v>
      </c>
      <c r="G49" s="163">
        <f>ROUNDUP((130*C49*D49)/(130*F49),0)</f>
        <v>12</v>
      </c>
    </row>
    <row r="50" spans="1:7" ht="24" thickBot="1">
      <c r="A50" s="199" t="s">
        <v>232</v>
      </c>
      <c r="B50" s="199"/>
      <c r="C50" s="199"/>
      <c r="D50" s="199"/>
      <c r="E50" s="199"/>
      <c r="F50" s="24"/>
      <c r="G50" s="129"/>
    </row>
    <row r="51" spans="1:7" ht="23.25" customHeight="1">
      <c r="A51" s="241" t="s">
        <v>23</v>
      </c>
      <c r="B51" s="241"/>
      <c r="C51" s="241"/>
      <c r="D51" s="241"/>
      <c r="E51" s="241"/>
      <c r="F51" s="241"/>
      <c r="G51" s="242"/>
    </row>
    <row r="52" spans="1:7" ht="24" thickBot="1">
      <c r="A52" s="113" t="s">
        <v>77</v>
      </c>
      <c r="B52" s="101" t="s">
        <v>228</v>
      </c>
      <c r="C52" s="31">
        <v>32.5</v>
      </c>
      <c r="D52" s="234">
        <v>4</v>
      </c>
      <c r="E52" s="235"/>
      <c r="F52" s="154">
        <v>40</v>
      </c>
      <c r="G52" s="155">
        <f>ROUNDUP((130*C52*D52)/(130*F52),0)</f>
        <v>4</v>
      </c>
    </row>
    <row r="53" spans="1:7" ht="24" customHeight="1" thickBot="1">
      <c r="A53" s="119" t="s">
        <v>196</v>
      </c>
      <c r="B53" s="101" t="s">
        <v>225</v>
      </c>
      <c r="C53" s="31">
        <v>32.5</v>
      </c>
      <c r="D53" s="178">
        <v>4</v>
      </c>
      <c r="E53" s="179"/>
      <c r="F53" s="162">
        <v>40</v>
      </c>
      <c r="G53" s="163">
        <f>ROUNDUP((130*C53*D53)/(130*F53),0)</f>
        <v>4</v>
      </c>
    </row>
    <row r="54" spans="1:7" ht="24" customHeight="1" thickBot="1">
      <c r="A54" s="199" t="s">
        <v>258</v>
      </c>
      <c r="B54" s="199"/>
      <c r="C54" s="199"/>
      <c r="D54" s="199"/>
      <c r="E54" s="199"/>
      <c r="F54" s="24"/>
      <c r="G54" s="129"/>
    </row>
    <row r="55" spans="1:7" ht="24.75" customHeight="1" thickBot="1">
      <c r="A55" s="241" t="s">
        <v>138</v>
      </c>
      <c r="B55" s="241"/>
      <c r="C55" s="241"/>
      <c r="D55" s="241"/>
      <c r="E55" s="241"/>
      <c r="F55" s="241"/>
      <c r="G55" s="242"/>
    </row>
    <row r="56" spans="1:7" ht="24" thickBot="1">
      <c r="A56" s="111" t="s">
        <v>77</v>
      </c>
      <c r="B56" s="32" t="s">
        <v>228</v>
      </c>
      <c r="C56" s="8">
        <v>32.5</v>
      </c>
      <c r="D56" s="217">
        <v>10</v>
      </c>
      <c r="E56" s="218"/>
      <c r="F56" s="154">
        <v>40</v>
      </c>
      <c r="G56" s="155">
        <f aca="true" t="shared" si="1" ref="G56:G62">ROUNDUP((130*C56*D56)/(130*F56),0)</f>
        <v>9</v>
      </c>
    </row>
    <row r="57" spans="1:7" ht="17.25" customHeight="1" thickBot="1">
      <c r="A57" s="241" t="s">
        <v>21</v>
      </c>
      <c r="B57" s="241"/>
      <c r="C57" s="241"/>
      <c r="D57" s="241"/>
      <c r="E57" s="241"/>
      <c r="F57" s="241"/>
      <c r="G57" s="242"/>
    </row>
    <row r="58" spans="1:7" ht="24" thickBot="1">
      <c r="A58" s="117" t="s">
        <v>196</v>
      </c>
      <c r="B58" s="101" t="s">
        <v>225</v>
      </c>
      <c r="C58" s="31">
        <v>32.5</v>
      </c>
      <c r="D58" s="178">
        <v>9</v>
      </c>
      <c r="E58" s="179"/>
      <c r="F58" s="162">
        <v>40</v>
      </c>
      <c r="G58" s="163">
        <f t="shared" si="1"/>
        <v>8</v>
      </c>
    </row>
    <row r="59" spans="1:7" ht="24" thickBot="1">
      <c r="A59" s="111" t="s">
        <v>77</v>
      </c>
      <c r="B59" s="32" t="s">
        <v>228</v>
      </c>
      <c r="C59" s="8">
        <v>32.5</v>
      </c>
      <c r="D59" s="217">
        <v>1</v>
      </c>
      <c r="E59" s="218"/>
      <c r="F59" s="154">
        <v>40</v>
      </c>
      <c r="G59" s="155">
        <f t="shared" si="1"/>
        <v>1</v>
      </c>
    </row>
    <row r="60" spans="1:7" ht="24" thickBot="1">
      <c r="A60" s="241" t="s">
        <v>17</v>
      </c>
      <c r="B60" s="241"/>
      <c r="C60" s="241"/>
      <c r="D60" s="241"/>
      <c r="E60" s="241"/>
      <c r="F60" s="241"/>
      <c r="G60" s="242"/>
    </row>
    <row r="61" spans="1:7" ht="24" customHeight="1" thickBot="1">
      <c r="A61" s="111" t="s">
        <v>198</v>
      </c>
      <c r="B61" s="4" t="s">
        <v>233</v>
      </c>
      <c r="C61" s="31">
        <v>32.5</v>
      </c>
      <c r="D61" s="178">
        <v>10</v>
      </c>
      <c r="E61" s="179"/>
      <c r="F61" s="162">
        <v>40</v>
      </c>
      <c r="G61" s="163">
        <f t="shared" si="1"/>
        <v>9</v>
      </c>
    </row>
    <row r="62" spans="1:7" ht="70.5" customHeight="1" thickBot="1">
      <c r="A62" s="112" t="s">
        <v>199</v>
      </c>
      <c r="B62" s="66" t="s">
        <v>234</v>
      </c>
      <c r="C62" s="31">
        <v>32.5</v>
      </c>
      <c r="D62" s="178">
        <v>7</v>
      </c>
      <c r="E62" s="179"/>
      <c r="F62" s="162">
        <v>40</v>
      </c>
      <c r="G62" s="163">
        <f t="shared" si="1"/>
        <v>6</v>
      </c>
    </row>
    <row r="63" spans="1:7" ht="23.25" customHeight="1" thickBot="1">
      <c r="A63" s="199" t="s">
        <v>238</v>
      </c>
      <c r="B63" s="199"/>
      <c r="C63" s="199"/>
      <c r="D63" s="199"/>
      <c r="E63" s="199"/>
      <c r="F63" s="24"/>
      <c r="G63" s="129"/>
    </row>
    <row r="64" spans="1:7" ht="21.75" customHeight="1" thickBot="1">
      <c r="A64" s="241" t="s">
        <v>81</v>
      </c>
      <c r="B64" s="241"/>
      <c r="C64" s="241"/>
      <c r="D64" s="241"/>
      <c r="E64" s="241"/>
      <c r="F64" s="241"/>
      <c r="G64" s="242"/>
    </row>
    <row r="65" spans="1:7" ht="38.25" customHeight="1" thickBot="1">
      <c r="A65" s="111" t="s">
        <v>236</v>
      </c>
      <c r="B65" s="4" t="s">
        <v>235</v>
      </c>
      <c r="C65" s="31">
        <v>32.5</v>
      </c>
      <c r="D65" s="178">
        <v>52</v>
      </c>
      <c r="E65" s="179"/>
      <c r="F65" s="162">
        <v>40</v>
      </c>
      <c r="G65" s="163">
        <f>ROUNDUP((130*C65*D65)/(130*F65),0)</f>
        <v>43</v>
      </c>
    </row>
    <row r="66" spans="1:7" ht="42.75" customHeight="1" thickBot="1">
      <c r="A66" s="111" t="s">
        <v>236</v>
      </c>
      <c r="B66" s="4" t="s">
        <v>52</v>
      </c>
      <c r="C66" s="31">
        <v>32.5</v>
      </c>
      <c r="D66" s="178">
        <v>10</v>
      </c>
      <c r="E66" s="179"/>
      <c r="F66" s="162">
        <v>40</v>
      </c>
      <c r="G66" s="163">
        <f>ROUNDUP((130*C66*D66)/(130*F66),0)</f>
        <v>9</v>
      </c>
    </row>
    <row r="67" spans="1:7" ht="32.25" customHeight="1" thickBot="1">
      <c r="A67" s="199" t="s">
        <v>237</v>
      </c>
      <c r="B67" s="199"/>
      <c r="C67" s="199"/>
      <c r="D67" s="199"/>
      <c r="E67" s="199"/>
      <c r="F67" s="24"/>
      <c r="G67" s="129"/>
    </row>
    <row r="68" spans="1:7" ht="25.5" customHeight="1" thickBot="1">
      <c r="A68" s="241" t="s">
        <v>24</v>
      </c>
      <c r="B68" s="241"/>
      <c r="C68" s="241"/>
      <c r="D68" s="241"/>
      <c r="E68" s="241"/>
      <c r="F68" s="241"/>
      <c r="G68" s="242"/>
    </row>
    <row r="69" spans="1:7" ht="24" thickBot="1">
      <c r="A69" s="112" t="s">
        <v>25</v>
      </c>
      <c r="B69" s="4" t="s">
        <v>225</v>
      </c>
      <c r="C69" s="31">
        <v>32.5</v>
      </c>
      <c r="D69" s="178">
        <v>5</v>
      </c>
      <c r="E69" s="179"/>
      <c r="F69" s="162">
        <v>40</v>
      </c>
      <c r="G69" s="163">
        <f aca="true" t="shared" si="2" ref="G69:G120">ROUNDUP((130*C69*D69)/(130*F69),0)</f>
        <v>5</v>
      </c>
    </row>
    <row r="70" spans="1:7" ht="13.5" customHeight="1" hidden="1">
      <c r="A70" s="203" t="s">
        <v>45</v>
      </c>
      <c r="B70" s="198"/>
      <c r="C70" s="198"/>
      <c r="D70" s="198"/>
      <c r="E70" s="189"/>
      <c r="F70" s="158"/>
      <c r="G70" s="151" t="e">
        <f t="shared" si="2"/>
        <v>#DIV/0!</v>
      </c>
    </row>
    <row r="71" spans="1:7" ht="23.25" customHeight="1" hidden="1">
      <c r="A71" s="256"/>
      <c r="B71" s="257"/>
      <c r="C71" s="257"/>
      <c r="D71" s="257"/>
      <c r="E71" s="258"/>
      <c r="F71" s="158"/>
      <c r="G71" s="151" t="e">
        <f t="shared" si="2"/>
        <v>#DIV/0!</v>
      </c>
    </row>
    <row r="72" spans="1:7" ht="46.5" customHeight="1" hidden="1">
      <c r="A72" s="111" t="s">
        <v>41</v>
      </c>
      <c r="B72" s="4"/>
      <c r="C72" s="4" t="s">
        <v>1</v>
      </c>
      <c r="D72" s="45" t="s">
        <v>16</v>
      </c>
      <c r="E72" s="140" t="s">
        <v>54</v>
      </c>
      <c r="F72" s="159"/>
      <c r="G72" s="151" t="e">
        <f t="shared" si="2"/>
        <v>#VALUE!</v>
      </c>
    </row>
    <row r="73" spans="1:7" ht="23.25" customHeight="1" hidden="1">
      <c r="A73" s="239" t="s">
        <v>29</v>
      </c>
      <c r="B73" s="14"/>
      <c r="C73" s="263"/>
      <c r="D73" s="264"/>
      <c r="E73" s="265"/>
      <c r="F73" s="165"/>
      <c r="G73" s="151" t="e">
        <f t="shared" si="2"/>
        <v>#DIV/0!</v>
      </c>
    </row>
    <row r="74" spans="1:7" ht="23.25" customHeight="1" hidden="1">
      <c r="A74" s="240"/>
      <c r="B74" s="102"/>
      <c r="C74" s="34"/>
      <c r="D74" s="133"/>
      <c r="E74" s="141"/>
      <c r="F74" s="161"/>
      <c r="G74" s="151" t="e">
        <f t="shared" si="2"/>
        <v>#DIV/0!</v>
      </c>
    </row>
    <row r="75" spans="1:7" ht="23.25" customHeight="1" hidden="1">
      <c r="A75" s="239" t="s">
        <v>31</v>
      </c>
      <c r="B75" s="4"/>
      <c r="C75" s="259"/>
      <c r="D75" s="260"/>
      <c r="E75" s="261"/>
      <c r="F75" s="165"/>
      <c r="G75" s="151" t="e">
        <f t="shared" si="2"/>
        <v>#DIV/0!</v>
      </c>
    </row>
    <row r="76" spans="1:7" ht="23.25" customHeight="1" hidden="1">
      <c r="A76" s="262"/>
      <c r="B76" s="4"/>
      <c r="C76" s="9"/>
      <c r="D76" s="132"/>
      <c r="E76" s="139"/>
      <c r="F76" s="161"/>
      <c r="G76" s="151" t="e">
        <f t="shared" si="2"/>
        <v>#DIV/0!</v>
      </c>
    </row>
    <row r="77" spans="1:7" ht="23.25" customHeight="1" hidden="1">
      <c r="A77" s="240"/>
      <c r="B77" s="4"/>
      <c r="C77" s="259"/>
      <c r="D77" s="260"/>
      <c r="E77" s="261"/>
      <c r="F77" s="165"/>
      <c r="G77" s="151" t="e">
        <f t="shared" si="2"/>
        <v>#DIV/0!</v>
      </c>
    </row>
    <row r="78" spans="1:7" ht="23.25" customHeight="1" hidden="1">
      <c r="A78" s="239" t="s">
        <v>32</v>
      </c>
      <c r="B78" s="4"/>
      <c r="C78" s="259"/>
      <c r="D78" s="260"/>
      <c r="E78" s="261"/>
      <c r="F78" s="165"/>
      <c r="G78" s="151" t="e">
        <f t="shared" si="2"/>
        <v>#DIV/0!</v>
      </c>
    </row>
    <row r="79" spans="1:7" ht="23.25" customHeight="1" hidden="1">
      <c r="A79" s="240"/>
      <c r="B79" s="4"/>
      <c r="C79" s="9"/>
      <c r="D79" s="132"/>
      <c r="E79" s="139"/>
      <c r="F79" s="161"/>
      <c r="G79" s="151" t="e">
        <f t="shared" si="2"/>
        <v>#DIV/0!</v>
      </c>
    </row>
    <row r="80" spans="1:7" ht="23.25" customHeight="1" hidden="1">
      <c r="A80" s="239" t="s">
        <v>33</v>
      </c>
      <c r="B80" s="4"/>
      <c r="C80" s="259"/>
      <c r="D80" s="260"/>
      <c r="E80" s="261"/>
      <c r="F80" s="165"/>
      <c r="G80" s="151" t="e">
        <f t="shared" si="2"/>
        <v>#DIV/0!</v>
      </c>
    </row>
    <row r="81" spans="1:7" ht="23.25" customHeight="1" hidden="1">
      <c r="A81" s="240"/>
      <c r="B81" s="4"/>
      <c r="C81" s="9"/>
      <c r="D81" s="132"/>
      <c r="E81" s="139"/>
      <c r="F81" s="161"/>
      <c r="G81" s="151" t="e">
        <f t="shared" si="2"/>
        <v>#DIV/0!</v>
      </c>
    </row>
    <row r="82" spans="1:7" ht="23.25" customHeight="1" hidden="1">
      <c r="A82" s="239" t="s">
        <v>34</v>
      </c>
      <c r="B82" s="4"/>
      <c r="C82" s="259"/>
      <c r="D82" s="260"/>
      <c r="E82" s="261"/>
      <c r="F82" s="165"/>
      <c r="G82" s="151" t="e">
        <f t="shared" si="2"/>
        <v>#DIV/0!</v>
      </c>
    </row>
    <row r="83" spans="1:7" ht="23.25" customHeight="1" hidden="1">
      <c r="A83" s="240"/>
      <c r="B83" s="4"/>
      <c r="C83" s="9"/>
      <c r="D83" s="132"/>
      <c r="E83" s="139"/>
      <c r="F83" s="161"/>
      <c r="G83" s="151" t="e">
        <f t="shared" si="2"/>
        <v>#DIV/0!</v>
      </c>
    </row>
    <row r="84" spans="1:7" ht="23.25" customHeight="1" hidden="1">
      <c r="A84" s="239" t="s">
        <v>35</v>
      </c>
      <c r="B84" s="4"/>
      <c r="C84" s="259"/>
      <c r="D84" s="260"/>
      <c r="E84" s="261"/>
      <c r="F84" s="165"/>
      <c r="G84" s="151" t="e">
        <f t="shared" si="2"/>
        <v>#DIV/0!</v>
      </c>
    </row>
    <row r="85" spans="1:7" ht="23.25" customHeight="1" hidden="1">
      <c r="A85" s="262"/>
      <c r="B85" s="4"/>
      <c r="C85" s="9"/>
      <c r="D85" s="132"/>
      <c r="E85" s="139"/>
      <c r="F85" s="161"/>
      <c r="G85" s="151" t="e">
        <f t="shared" si="2"/>
        <v>#DIV/0!</v>
      </c>
    </row>
    <row r="86" spans="1:7" ht="23.25" customHeight="1" hidden="1">
      <c r="A86" s="240"/>
      <c r="B86" s="4"/>
      <c r="C86" s="259"/>
      <c r="D86" s="260"/>
      <c r="E86" s="261"/>
      <c r="F86" s="165"/>
      <c r="G86" s="151" t="e">
        <f t="shared" si="2"/>
        <v>#DIV/0!</v>
      </c>
    </row>
    <row r="87" spans="1:7" ht="23.25" customHeight="1" hidden="1">
      <c r="A87" s="239" t="s">
        <v>37</v>
      </c>
      <c r="B87" s="4"/>
      <c r="C87" s="259"/>
      <c r="D87" s="260"/>
      <c r="E87" s="261"/>
      <c r="F87" s="165"/>
      <c r="G87" s="151" t="e">
        <f t="shared" si="2"/>
        <v>#DIV/0!</v>
      </c>
    </row>
    <row r="88" spans="1:7" ht="23.25" customHeight="1" hidden="1">
      <c r="A88" s="262"/>
      <c r="B88" s="70"/>
      <c r="C88" s="9" t="e">
        <f>#REF!*#REF!*#REF!</f>
        <v>#REF!</v>
      </c>
      <c r="D88" s="132" t="e">
        <f>C88/#REF!</f>
        <v>#REF!</v>
      </c>
      <c r="E88" s="139" t="e">
        <f>ROUND((D88*1.2),0)</f>
        <v>#REF!</v>
      </c>
      <c r="F88" s="161"/>
      <c r="G88" s="151" t="e">
        <f t="shared" si="2"/>
        <v>#REF!</v>
      </c>
    </row>
    <row r="89" spans="1:7" ht="23.25" customHeight="1" hidden="1">
      <c r="A89" s="240"/>
      <c r="B89" s="70"/>
      <c r="C89" s="259"/>
      <c r="D89" s="260"/>
      <c r="E89" s="261"/>
      <c r="F89" s="165"/>
      <c r="G89" s="151" t="e">
        <f t="shared" si="2"/>
        <v>#DIV/0!</v>
      </c>
    </row>
    <row r="90" spans="1:7" ht="23.25" customHeight="1" hidden="1">
      <c r="A90" s="239" t="s">
        <v>66</v>
      </c>
      <c r="B90" s="4"/>
      <c r="C90" s="259"/>
      <c r="D90" s="260"/>
      <c r="E90" s="261"/>
      <c r="F90" s="165"/>
      <c r="G90" s="151" t="e">
        <f t="shared" si="2"/>
        <v>#DIV/0!</v>
      </c>
    </row>
    <row r="91" spans="1:7" ht="23.25" customHeight="1" hidden="1">
      <c r="A91" s="240"/>
      <c r="B91" s="70"/>
      <c r="C91" s="9" t="e">
        <f>#REF!*#REF!*#REF!</f>
        <v>#REF!</v>
      </c>
      <c r="D91" s="132" t="e">
        <f>C91/#REF!</f>
        <v>#REF!</v>
      </c>
      <c r="E91" s="139" t="e">
        <f>ROUND((D91*1.2),0)</f>
        <v>#REF!</v>
      </c>
      <c r="F91" s="161"/>
      <c r="G91" s="151" t="e">
        <f t="shared" si="2"/>
        <v>#REF!</v>
      </c>
    </row>
    <row r="92" spans="1:7" ht="24" thickBot="1">
      <c r="A92" s="241" t="s">
        <v>211</v>
      </c>
      <c r="B92" s="241"/>
      <c r="C92" s="241"/>
      <c r="D92" s="241"/>
      <c r="E92" s="241"/>
      <c r="F92" s="241"/>
      <c r="G92" s="242"/>
    </row>
    <row r="93" spans="1:7" ht="23.25" customHeight="1" thickBot="1">
      <c r="A93" s="120" t="s">
        <v>185</v>
      </c>
      <c r="B93" s="4" t="s">
        <v>239</v>
      </c>
      <c r="C93" s="31">
        <v>32.5</v>
      </c>
      <c r="D93" s="178">
        <v>16</v>
      </c>
      <c r="E93" s="179"/>
      <c r="F93" s="162">
        <v>40</v>
      </c>
      <c r="G93" s="163">
        <f t="shared" si="2"/>
        <v>13</v>
      </c>
    </row>
    <row r="94" spans="1:7" ht="20.25" customHeight="1" hidden="1">
      <c r="A94" s="256" t="s">
        <v>132</v>
      </c>
      <c r="B94" s="257"/>
      <c r="C94" s="257"/>
      <c r="D94" s="257"/>
      <c r="E94" s="258"/>
      <c r="F94" s="158"/>
      <c r="G94" s="151" t="e">
        <f t="shared" si="2"/>
        <v>#DIV/0!</v>
      </c>
    </row>
    <row r="95" spans="1:7" ht="69.75" customHeight="1" hidden="1">
      <c r="A95" s="111" t="s">
        <v>118</v>
      </c>
      <c r="B95" s="4"/>
      <c r="C95" s="4" t="s">
        <v>122</v>
      </c>
      <c r="D95" s="45" t="s">
        <v>124</v>
      </c>
      <c r="E95" s="140" t="s">
        <v>101</v>
      </c>
      <c r="F95" s="159"/>
      <c r="G95" s="151" t="e">
        <f t="shared" si="2"/>
        <v>#VALUE!</v>
      </c>
    </row>
    <row r="96" spans="1:7" ht="23.25" customHeight="1" hidden="1">
      <c r="A96" s="121" t="s">
        <v>100</v>
      </c>
      <c r="B96" s="103"/>
      <c r="E96" s="142">
        <v>1</v>
      </c>
      <c r="F96" s="160"/>
      <c r="G96" s="151" t="e">
        <f t="shared" si="2"/>
        <v>#DIV/0!</v>
      </c>
    </row>
    <row r="97" spans="1:7" ht="23.25" customHeight="1" hidden="1">
      <c r="A97" s="122" t="s">
        <v>125</v>
      </c>
      <c r="B97" s="53"/>
      <c r="C97" s="15" t="e">
        <f>ROUND((#REF!*25%),0)</f>
        <v>#REF!</v>
      </c>
      <c r="D97" s="131" t="e">
        <f>ROUND((#REF!*15%),0)</f>
        <v>#REF!</v>
      </c>
      <c r="E97" s="143"/>
      <c r="F97" s="160"/>
      <c r="G97" s="151" t="e">
        <f t="shared" si="2"/>
        <v>#REF!</v>
      </c>
    </row>
    <row r="98" spans="1:7" ht="23.25" customHeight="1" hidden="1">
      <c r="A98" s="122" t="s">
        <v>126</v>
      </c>
      <c r="B98" s="21"/>
      <c r="C98" s="15" t="e">
        <f>ROUND((#REF!*25%),0)</f>
        <v>#REF!</v>
      </c>
      <c r="D98" s="131" t="e">
        <f>ROUND((#REF!*15%),0)</f>
        <v>#REF!</v>
      </c>
      <c r="E98" s="143"/>
      <c r="F98" s="160"/>
      <c r="G98" s="151" t="e">
        <f t="shared" si="2"/>
        <v>#REF!</v>
      </c>
    </row>
    <row r="99" spans="1:7" ht="23.25" customHeight="1" hidden="1">
      <c r="A99" s="122" t="s">
        <v>127</v>
      </c>
      <c r="B99" s="53"/>
      <c r="C99" s="15" t="e">
        <f>ROUND((#REF!*25%),0)</f>
        <v>#REF!</v>
      </c>
      <c r="D99" s="131" t="e">
        <f>ROUND((#REF!*15%),0)</f>
        <v>#REF!</v>
      </c>
      <c r="E99" s="143"/>
      <c r="F99" s="160"/>
      <c r="G99" s="151" t="e">
        <f t="shared" si="2"/>
        <v>#REF!</v>
      </c>
    </row>
    <row r="100" spans="1:7" ht="23.25" customHeight="1" hidden="1">
      <c r="A100" s="123" t="s">
        <v>4</v>
      </c>
      <c r="C100" s="8" t="e">
        <f>SUM(C97:C99)</f>
        <v>#REF!</v>
      </c>
      <c r="D100" s="135" t="e">
        <f>SUM(D97:D99)</f>
        <v>#REF!</v>
      </c>
      <c r="E100" s="143"/>
      <c r="F100" s="160"/>
      <c r="G100" s="151" t="e">
        <f t="shared" si="2"/>
        <v>#REF!</v>
      </c>
    </row>
    <row r="101" spans="1:7" ht="23.25" customHeight="1" hidden="1">
      <c r="A101" s="122" t="s">
        <v>128</v>
      </c>
      <c r="B101" s="13"/>
      <c r="C101" s="8" t="e">
        <f>ROUND((C100*40)*1.2,0)</f>
        <v>#REF!</v>
      </c>
      <c r="D101" s="79" t="e">
        <f>ROUND((D100*40)*1.2,0)</f>
        <v>#REF!</v>
      </c>
      <c r="E101" s="143">
        <f>ROUND((E96*40)*1.2,0)</f>
        <v>48</v>
      </c>
      <c r="F101" s="160"/>
      <c r="G101" s="151" t="e">
        <f t="shared" si="2"/>
        <v>#REF!</v>
      </c>
    </row>
    <row r="102" spans="1:7" ht="23.25" customHeight="1" hidden="1">
      <c r="A102" s="114"/>
      <c r="B102" s="57"/>
      <c r="C102" s="60"/>
      <c r="D102" s="136"/>
      <c r="E102" s="144"/>
      <c r="F102" s="161"/>
      <c r="G102" s="151" t="e">
        <f t="shared" si="2"/>
        <v>#DIV/0!</v>
      </c>
    </row>
    <row r="103" spans="1:7" ht="29.25" customHeight="1" thickBot="1">
      <c r="A103" s="199" t="s">
        <v>240</v>
      </c>
      <c r="B103" s="199"/>
      <c r="C103" s="199"/>
      <c r="D103" s="199"/>
      <c r="E103" s="199"/>
      <c r="F103" s="24"/>
      <c r="G103" s="129"/>
    </row>
    <row r="104" spans="1:7" ht="20.25" customHeight="1" thickBot="1">
      <c r="A104" s="241" t="s">
        <v>104</v>
      </c>
      <c r="B104" s="241"/>
      <c r="C104" s="241"/>
      <c r="D104" s="241"/>
      <c r="E104" s="241"/>
      <c r="F104" s="241"/>
      <c r="G104" s="242"/>
    </row>
    <row r="105" spans="1:7" ht="29.25" customHeight="1" thickBot="1">
      <c r="A105" s="120" t="s">
        <v>185</v>
      </c>
      <c r="B105" s="4" t="s">
        <v>241</v>
      </c>
      <c r="C105" s="31">
        <v>32.5</v>
      </c>
      <c r="D105" s="178">
        <v>8</v>
      </c>
      <c r="E105" s="179"/>
      <c r="F105" s="162">
        <v>40</v>
      </c>
      <c r="G105" s="163">
        <f t="shared" si="2"/>
        <v>7</v>
      </c>
    </row>
    <row r="106" spans="1:7" s="3" customFormat="1" ht="23.25" customHeight="1" hidden="1">
      <c r="A106" s="251" t="s">
        <v>108</v>
      </c>
      <c r="B106" s="252"/>
      <c r="C106" s="252"/>
      <c r="D106" s="252"/>
      <c r="E106" s="253"/>
      <c r="F106" s="166"/>
      <c r="G106" s="151" t="e">
        <f t="shared" si="2"/>
        <v>#DIV/0!</v>
      </c>
    </row>
    <row r="107" spans="1:7" ht="37.5" customHeight="1" hidden="1">
      <c r="A107" s="111" t="s">
        <v>49</v>
      </c>
      <c r="B107" s="4"/>
      <c r="C107" s="4"/>
      <c r="D107" s="254"/>
      <c r="E107" s="255"/>
      <c r="F107" s="111"/>
      <c r="G107" s="151" t="e">
        <f t="shared" si="2"/>
        <v>#DIV/0!</v>
      </c>
    </row>
    <row r="108" spans="1:7" ht="23.25" customHeight="1" hidden="1">
      <c r="A108" s="110" t="s">
        <v>102</v>
      </c>
      <c r="B108" s="104"/>
      <c r="C108" s="8"/>
      <c r="D108" s="243"/>
      <c r="E108" s="244"/>
      <c r="F108" s="110"/>
      <c r="G108" s="151" t="e">
        <f t="shared" si="2"/>
        <v>#DIV/0!</v>
      </c>
    </row>
    <row r="109" spans="1:7" ht="23.25" customHeight="1" hidden="1">
      <c r="A109" s="239" t="s">
        <v>113</v>
      </c>
      <c r="B109" s="105"/>
      <c r="C109" s="9"/>
      <c r="D109" s="243"/>
      <c r="E109" s="244"/>
      <c r="F109" s="110"/>
      <c r="G109" s="151" t="e">
        <f t="shared" si="2"/>
        <v>#DIV/0!</v>
      </c>
    </row>
    <row r="110" spans="1:7" ht="23.25" customHeight="1" hidden="1">
      <c r="A110" s="240"/>
      <c r="B110" s="77"/>
      <c r="C110" s="243"/>
      <c r="D110" s="250"/>
      <c r="E110" s="244"/>
      <c r="F110" s="110"/>
      <c r="G110" s="151" t="e">
        <f t="shared" si="2"/>
        <v>#DIV/0!</v>
      </c>
    </row>
    <row r="111" spans="1:7" ht="23.25" customHeight="1" hidden="1">
      <c r="A111" s="239" t="s">
        <v>77</v>
      </c>
      <c r="B111" s="14"/>
      <c r="C111" s="9"/>
      <c r="D111" s="243"/>
      <c r="E111" s="244"/>
      <c r="F111" s="110"/>
      <c r="G111" s="151" t="e">
        <f t="shared" si="2"/>
        <v>#DIV/0!</v>
      </c>
    </row>
    <row r="112" spans="1:7" ht="23.25" customHeight="1" hidden="1">
      <c r="A112" s="240"/>
      <c r="B112" s="65"/>
      <c r="C112" s="9"/>
      <c r="D112" s="243"/>
      <c r="E112" s="244"/>
      <c r="F112" s="110"/>
      <c r="G112" s="151" t="e">
        <f t="shared" si="2"/>
        <v>#DIV/0!</v>
      </c>
    </row>
    <row r="113" spans="1:7" ht="23.25" customHeight="1">
      <c r="A113" s="247" t="s">
        <v>163</v>
      </c>
      <c r="B113" s="248"/>
      <c r="C113" s="248"/>
      <c r="D113" s="248"/>
      <c r="E113" s="248"/>
      <c r="F113" s="248"/>
      <c r="G113" s="249"/>
    </row>
    <row r="114" spans="1:7" ht="23.25" customHeight="1" thickBot="1">
      <c r="A114" s="120" t="s">
        <v>185</v>
      </c>
      <c r="B114" s="4" t="s">
        <v>242</v>
      </c>
      <c r="C114" s="8">
        <v>32.5</v>
      </c>
      <c r="D114" s="245">
        <v>6</v>
      </c>
      <c r="E114" s="246"/>
      <c r="F114" s="162">
        <v>40</v>
      </c>
      <c r="G114" s="163">
        <f t="shared" si="2"/>
        <v>5</v>
      </c>
    </row>
    <row r="115" spans="1:7" ht="24" thickBot="1">
      <c r="A115" s="241" t="s">
        <v>143</v>
      </c>
      <c r="B115" s="241"/>
      <c r="C115" s="241"/>
      <c r="D115" s="241"/>
      <c r="E115" s="241"/>
      <c r="F115" s="241"/>
      <c r="G115" s="242"/>
    </row>
    <row r="116" spans="1:7" ht="24" thickBot="1">
      <c r="A116" s="111" t="s">
        <v>77</v>
      </c>
      <c r="B116" s="32" t="s">
        <v>241</v>
      </c>
      <c r="C116" s="8">
        <v>32.5</v>
      </c>
      <c r="D116" s="217">
        <v>3</v>
      </c>
      <c r="E116" s="218"/>
      <c r="F116" s="154">
        <v>40</v>
      </c>
      <c r="G116" s="155">
        <f t="shared" si="2"/>
        <v>3</v>
      </c>
    </row>
    <row r="117" spans="1:7" ht="24" customHeight="1" thickBot="1">
      <c r="A117" s="241" t="s">
        <v>215</v>
      </c>
      <c r="B117" s="241"/>
      <c r="C117" s="241"/>
      <c r="D117" s="241"/>
      <c r="E117" s="241"/>
      <c r="F117" s="241"/>
      <c r="G117" s="242"/>
    </row>
    <row r="118" spans="1:7" ht="24" thickBot="1">
      <c r="A118" s="111" t="s">
        <v>77</v>
      </c>
      <c r="B118" s="32" t="s">
        <v>243</v>
      </c>
      <c r="C118" s="8">
        <v>32.5</v>
      </c>
      <c r="D118" s="217">
        <v>4</v>
      </c>
      <c r="E118" s="218"/>
      <c r="F118" s="154">
        <v>40</v>
      </c>
      <c r="G118" s="155">
        <f t="shared" si="2"/>
        <v>4</v>
      </c>
    </row>
    <row r="119" spans="1:7" ht="23.25">
      <c r="A119" s="241" t="s">
        <v>217</v>
      </c>
      <c r="B119" s="241"/>
      <c r="C119" s="241"/>
      <c r="D119" s="241"/>
      <c r="E119" s="241"/>
      <c r="F119" s="241"/>
      <c r="G119" s="242"/>
    </row>
    <row r="120" spans="1:7" ht="23.25">
      <c r="A120" s="120" t="s">
        <v>185</v>
      </c>
      <c r="B120" s="4" t="s">
        <v>225</v>
      </c>
      <c r="C120" s="8">
        <v>32.5</v>
      </c>
      <c r="D120" s="245">
        <v>39</v>
      </c>
      <c r="E120" s="246"/>
      <c r="F120" s="162">
        <v>40</v>
      </c>
      <c r="G120" s="163">
        <f t="shared" si="2"/>
        <v>32</v>
      </c>
    </row>
    <row r="121" spans="1:7" ht="33.75" customHeight="1" thickBot="1">
      <c r="A121" s="169" t="s">
        <v>244</v>
      </c>
      <c r="B121" s="169"/>
      <c r="C121" s="169"/>
      <c r="D121" s="169"/>
      <c r="E121" s="169"/>
      <c r="F121" s="24"/>
      <c r="G121" s="129"/>
    </row>
    <row r="122" spans="1:7" s="2" customFormat="1" ht="13.5" customHeight="1">
      <c r="A122" s="241" t="s">
        <v>46</v>
      </c>
      <c r="B122" s="241"/>
      <c r="C122" s="241"/>
      <c r="D122" s="241"/>
      <c r="E122" s="241"/>
      <c r="F122" s="241"/>
      <c r="G122" s="242"/>
    </row>
    <row r="123" spans="1:7" ht="25.5" customHeight="1">
      <c r="A123" s="111" t="s">
        <v>51</v>
      </c>
      <c r="B123" s="14" t="s">
        <v>241</v>
      </c>
      <c r="C123" s="71">
        <v>32.5</v>
      </c>
      <c r="D123" s="225">
        <v>18</v>
      </c>
      <c r="E123" s="226"/>
      <c r="F123" s="164">
        <v>40</v>
      </c>
      <c r="G123" s="155">
        <f>ROUNDUP((130*C123*D123)/(130*F123),0)</f>
        <v>15</v>
      </c>
    </row>
    <row r="124" spans="1:7" ht="24" customHeight="1" thickBot="1">
      <c r="A124" s="111" t="s">
        <v>160</v>
      </c>
      <c r="B124" s="14" t="s">
        <v>245</v>
      </c>
      <c r="C124" s="71">
        <v>32.5</v>
      </c>
      <c r="D124" s="219">
        <v>22</v>
      </c>
      <c r="E124" s="220"/>
      <c r="F124" s="167">
        <v>40</v>
      </c>
      <c r="G124" s="168">
        <f>ROUNDUP((130*C124*D124)/(130*F124),0)</f>
        <v>18</v>
      </c>
    </row>
    <row r="125" spans="1:7" ht="24" customHeight="1" thickBot="1" thickTop="1">
      <c r="A125" s="187" t="s">
        <v>176</v>
      </c>
      <c r="B125" s="188"/>
      <c r="C125" s="188"/>
      <c r="D125" s="188"/>
      <c r="E125" s="183"/>
      <c r="F125" s="150"/>
      <c r="G125" s="150"/>
    </row>
    <row r="126" ht="24.75" thickBot="1" thickTop="1"/>
    <row r="127" spans="1:3" ht="24" thickBot="1">
      <c r="A127" s="271" t="s">
        <v>246</v>
      </c>
      <c r="B127" s="272"/>
      <c r="C127" s="273"/>
    </row>
    <row r="128" spans="1:3" ht="24" thickBot="1">
      <c r="A128" s="170" t="s">
        <v>257</v>
      </c>
      <c r="B128" s="171" t="s">
        <v>255</v>
      </c>
      <c r="C128" s="171" t="s">
        <v>256</v>
      </c>
    </row>
    <row r="129" spans="1:3" ht="24" thickBot="1">
      <c r="A129" s="124" t="s">
        <v>117</v>
      </c>
      <c r="B129" s="145">
        <v>3</v>
      </c>
      <c r="C129" s="145">
        <f>G11+G18</f>
        <v>3</v>
      </c>
    </row>
    <row r="130" spans="1:3" ht="24" thickBot="1">
      <c r="A130" s="125" t="s">
        <v>247</v>
      </c>
      <c r="B130" s="146">
        <v>194</v>
      </c>
      <c r="C130" s="146">
        <f>G6+G10+G13+G16+G19+G24+G28+G30+G32+G34+G37+G41+G43+G48+G52+G56+G59+G116+G118+G123</f>
        <v>174</v>
      </c>
    </row>
    <row r="131" spans="1:3" ht="24" thickBot="1">
      <c r="A131" s="126" t="s">
        <v>248</v>
      </c>
      <c r="B131" s="127">
        <v>240</v>
      </c>
      <c r="C131" s="127">
        <f>G8+G25+G38+G49+G53+G58+G61+G62+G65+G66+G69+G93+G105+G114+G120+G124</f>
        <v>189</v>
      </c>
    </row>
  </sheetData>
  <mergeCells count="120">
    <mergeCell ref="A2:G2"/>
    <mergeCell ref="A3:G3"/>
    <mergeCell ref="A127:C127"/>
    <mergeCell ref="A51:G51"/>
    <mergeCell ref="A115:G115"/>
    <mergeCell ref="A117:G117"/>
    <mergeCell ref="A119:G119"/>
    <mergeCell ref="A122:G122"/>
    <mergeCell ref="G43:G46"/>
    <mergeCell ref="D69:E69"/>
    <mergeCell ref="A68:G68"/>
    <mergeCell ref="A26:E26"/>
    <mergeCell ref="A29:G29"/>
    <mergeCell ref="A31:G31"/>
    <mergeCell ref="A33:G33"/>
    <mergeCell ref="A39:G39"/>
    <mergeCell ref="A40:G40"/>
    <mergeCell ref="A47:G47"/>
    <mergeCell ref="A54:E54"/>
    <mergeCell ref="A70:E71"/>
    <mergeCell ref="A73:A74"/>
    <mergeCell ref="C73:E73"/>
    <mergeCell ref="A75:A77"/>
    <mergeCell ref="C75:E75"/>
    <mergeCell ref="C77:E77"/>
    <mergeCell ref="A78:A79"/>
    <mergeCell ref="C78:E78"/>
    <mergeCell ref="A80:A81"/>
    <mergeCell ref="C80:E80"/>
    <mergeCell ref="A87:A89"/>
    <mergeCell ref="C87:E87"/>
    <mergeCell ref="C89:E89"/>
    <mergeCell ref="A90:A91"/>
    <mergeCell ref="C90:E90"/>
    <mergeCell ref="A82:A83"/>
    <mergeCell ref="C82:E82"/>
    <mergeCell ref="A84:A86"/>
    <mergeCell ref="C84:E84"/>
    <mergeCell ref="C86:E86"/>
    <mergeCell ref="A106:E106"/>
    <mergeCell ref="D107:E107"/>
    <mergeCell ref="A94:E94"/>
    <mergeCell ref="A103:E103"/>
    <mergeCell ref="D105:E105"/>
    <mergeCell ref="A104:G104"/>
    <mergeCell ref="A92:G92"/>
    <mergeCell ref="D120:E120"/>
    <mergeCell ref="A113:G113"/>
    <mergeCell ref="D108:E108"/>
    <mergeCell ref="A109:A110"/>
    <mergeCell ref="D109:E109"/>
    <mergeCell ref="C110:E110"/>
    <mergeCell ref="D118:E118"/>
    <mergeCell ref="A111:A112"/>
    <mergeCell ref="D111:E111"/>
    <mergeCell ref="D112:E112"/>
    <mergeCell ref="D114:E114"/>
    <mergeCell ref="D116:E116"/>
    <mergeCell ref="D61:E61"/>
    <mergeCell ref="D62:E62"/>
    <mergeCell ref="A63:E63"/>
    <mergeCell ref="D65:E65"/>
    <mergeCell ref="D66:E66"/>
    <mergeCell ref="A67:E67"/>
    <mergeCell ref="D93:E93"/>
    <mergeCell ref="A64:G64"/>
    <mergeCell ref="D56:E56"/>
    <mergeCell ref="D58:E58"/>
    <mergeCell ref="D59:E59"/>
    <mergeCell ref="A60:G60"/>
    <mergeCell ref="A55:G55"/>
    <mergeCell ref="A57:G57"/>
    <mergeCell ref="D49:E49"/>
    <mergeCell ref="D52:E52"/>
    <mergeCell ref="C43:C46"/>
    <mergeCell ref="D43:E46"/>
    <mergeCell ref="A50:E50"/>
    <mergeCell ref="A1:G1"/>
    <mergeCell ref="A27:G27"/>
    <mergeCell ref="D34:E34"/>
    <mergeCell ref="D37:E37"/>
    <mergeCell ref="D25:E25"/>
    <mergeCell ref="A23:G23"/>
    <mergeCell ref="A21:A22"/>
    <mergeCell ref="D124:E124"/>
    <mergeCell ref="D24:E24"/>
    <mergeCell ref="D28:E28"/>
    <mergeCell ref="D30:E30"/>
    <mergeCell ref="D32:E32"/>
    <mergeCell ref="D48:E48"/>
    <mergeCell ref="D38:E38"/>
    <mergeCell ref="D41:E41"/>
    <mergeCell ref="D53:E53"/>
    <mergeCell ref="D123:E123"/>
    <mergeCell ref="A125:E125"/>
    <mergeCell ref="C6:C7"/>
    <mergeCell ref="D6:E7"/>
    <mergeCell ref="D8:E8"/>
    <mergeCell ref="D11:E11"/>
    <mergeCell ref="D13:E13"/>
    <mergeCell ref="D16:E16"/>
    <mergeCell ref="A14:E14"/>
    <mergeCell ref="D18:E18"/>
    <mergeCell ref="D19:E19"/>
    <mergeCell ref="F43:F46"/>
    <mergeCell ref="B36:F36"/>
    <mergeCell ref="A9:G9"/>
    <mergeCell ref="A12:G12"/>
    <mergeCell ref="A15:G15"/>
    <mergeCell ref="A17:G17"/>
    <mergeCell ref="B43:B46"/>
    <mergeCell ref="A35:G35"/>
    <mergeCell ref="A42:G42"/>
    <mergeCell ref="D10:E10"/>
    <mergeCell ref="A4:G4"/>
    <mergeCell ref="G6:G7"/>
    <mergeCell ref="F6:F7"/>
    <mergeCell ref="F26:G26"/>
    <mergeCell ref="D5:E5"/>
    <mergeCell ref="A6:A7"/>
  </mergeCells>
  <printOptions horizontalCentered="1"/>
  <pageMargins left="0.7874015748031497" right="0.7874015748031497" top="0.2" bottom="0.18" header="0.17" footer="0.18"/>
  <pageSetup horizontalDpi="300" verticalDpi="300" orientation="portrait" paperSize="9" scale="33" r:id="rId2"/>
  <rowBreaks count="1" manualBreakCount="1">
    <brk id="14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="75" zoomScaleNormal="75" workbookViewId="0" topLeftCell="A22">
      <selection activeCell="B45" sqref="B45:I45"/>
    </sheetView>
  </sheetViews>
  <sheetFormatPr defaultColWidth="9.140625" defaultRowHeight="12.75"/>
  <cols>
    <col min="1" max="1" width="37.57421875" style="63" customWidth="1"/>
    <col min="2" max="2" width="31.421875" style="63" customWidth="1"/>
    <col min="3" max="3" width="28.8515625" style="63" customWidth="1"/>
    <col min="4" max="4" width="12.7109375" style="63" customWidth="1"/>
    <col min="5" max="5" width="15.57421875" style="63" customWidth="1"/>
    <col min="6" max="6" width="19.00390625" style="63" customWidth="1"/>
    <col min="7" max="7" width="13.7109375" style="63" customWidth="1"/>
    <col min="8" max="8" width="13.00390625" style="63" customWidth="1"/>
    <col min="9" max="9" width="21.421875" style="63" customWidth="1"/>
    <col min="10" max="16384" width="9.140625" style="5" customWidth="1"/>
  </cols>
  <sheetData>
    <row r="1" spans="1:10" s="25" customFormat="1" ht="81" customHeight="1">
      <c r="A1" s="233" t="s">
        <v>252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9" ht="23.25">
      <c r="A2" s="417" t="s">
        <v>250</v>
      </c>
      <c r="B2" s="417"/>
      <c r="C2" s="417"/>
      <c r="D2" s="417"/>
      <c r="E2" s="417"/>
      <c r="F2" s="417"/>
      <c r="G2" s="417"/>
      <c r="H2" s="417"/>
      <c r="I2" s="417"/>
    </row>
    <row r="3" spans="1:9" s="3" customFormat="1" ht="23.25">
      <c r="A3" s="400" t="s">
        <v>137</v>
      </c>
      <c r="B3" s="418"/>
      <c r="C3" s="418"/>
      <c r="D3" s="418"/>
      <c r="E3" s="418"/>
      <c r="F3" s="400"/>
      <c r="G3" s="400"/>
      <c r="H3" s="400"/>
      <c r="I3" s="400"/>
    </row>
    <row r="4" spans="1:9" s="3" customFormat="1" ht="23.25">
      <c r="A4" s="400" t="s">
        <v>43</v>
      </c>
      <c r="B4" s="400"/>
      <c r="C4" s="400"/>
      <c r="D4" s="400"/>
      <c r="E4" s="400"/>
      <c r="F4" s="400"/>
      <c r="G4" s="400"/>
      <c r="H4" s="400"/>
      <c r="I4" s="400"/>
    </row>
    <row r="5" spans="1:9" ht="46.5">
      <c r="A5" s="4" t="s">
        <v>49</v>
      </c>
      <c r="B5" s="4" t="s">
        <v>12</v>
      </c>
      <c r="C5" s="4" t="s">
        <v>5</v>
      </c>
      <c r="D5" s="4" t="s">
        <v>0</v>
      </c>
      <c r="E5" s="4" t="s">
        <v>1</v>
      </c>
      <c r="F5" s="4" t="s">
        <v>2</v>
      </c>
      <c r="G5" s="4" t="s">
        <v>16</v>
      </c>
      <c r="H5" s="284" t="s">
        <v>50</v>
      </c>
      <c r="I5" s="284"/>
    </row>
    <row r="6" spans="1:9" ht="23.25">
      <c r="A6" s="301" t="s">
        <v>184</v>
      </c>
      <c r="B6" s="301" t="s">
        <v>28</v>
      </c>
      <c r="C6" s="313"/>
      <c r="D6" s="393"/>
      <c r="E6" s="393"/>
      <c r="F6" s="393"/>
      <c r="G6" s="393"/>
      <c r="H6" s="393"/>
      <c r="I6" s="394"/>
    </row>
    <row r="7" spans="1:9" ht="23.25">
      <c r="A7" s="197"/>
      <c r="B7" s="197"/>
      <c r="C7" s="414"/>
      <c r="D7" s="415"/>
      <c r="E7" s="415"/>
      <c r="F7" s="415"/>
      <c r="G7" s="415"/>
      <c r="H7" s="415"/>
      <c r="I7" s="416"/>
    </row>
    <row r="8" spans="1:9" ht="23.25">
      <c r="A8" s="7"/>
      <c r="B8" s="7">
        <v>2</v>
      </c>
      <c r="C8" s="8">
        <v>12</v>
      </c>
      <c r="D8" s="8">
        <v>5</v>
      </c>
      <c r="E8" s="9">
        <f>B8*C8*D8</f>
        <v>120</v>
      </c>
      <c r="F8" s="8">
        <v>40</v>
      </c>
      <c r="G8" s="10">
        <f>E8/F8</f>
        <v>3</v>
      </c>
      <c r="H8" s="409">
        <v>1</v>
      </c>
      <c r="I8" s="409"/>
    </row>
    <row r="9" spans="1:9" ht="27" customHeight="1">
      <c r="A9" s="12" t="s">
        <v>52</v>
      </c>
      <c r="B9" s="7" t="s">
        <v>26</v>
      </c>
      <c r="C9" s="243"/>
      <c r="D9" s="315"/>
      <c r="E9" s="315"/>
      <c r="F9" s="315"/>
      <c r="G9" s="315"/>
      <c r="H9" s="315"/>
      <c r="I9" s="316"/>
    </row>
    <row r="10" spans="1:9" ht="24" thickBot="1">
      <c r="A10" s="7"/>
      <c r="B10" s="7">
        <v>1</v>
      </c>
      <c r="C10" s="8">
        <v>12</v>
      </c>
      <c r="D10" s="8">
        <v>5</v>
      </c>
      <c r="E10" s="9">
        <f>B10*C10*D10</f>
        <v>60</v>
      </c>
      <c r="F10" s="8">
        <v>40</v>
      </c>
      <c r="G10" s="10">
        <f>E10/F10</f>
        <v>1.5</v>
      </c>
      <c r="H10" s="410">
        <v>2</v>
      </c>
      <c r="I10" s="410"/>
    </row>
    <row r="11" spans="1:9" ht="21" customHeight="1" thickBot="1">
      <c r="A11" s="7" t="s">
        <v>53</v>
      </c>
      <c r="B11" s="411"/>
      <c r="C11" s="412"/>
      <c r="D11" s="412"/>
      <c r="E11" s="412"/>
      <c r="F11" s="413"/>
      <c r="G11" s="76">
        <f>SUM(G8:G10)</f>
        <v>4.5</v>
      </c>
      <c r="H11" s="401">
        <v>4</v>
      </c>
      <c r="I11" s="402"/>
    </row>
    <row r="12" spans="1:9" ht="24" thickBot="1">
      <c r="A12" s="298" t="s">
        <v>185</v>
      </c>
      <c r="B12" s="7" t="s">
        <v>26</v>
      </c>
      <c r="C12" s="243"/>
      <c r="D12" s="315"/>
      <c r="E12" s="315"/>
      <c r="F12" s="315"/>
      <c r="G12" s="315"/>
      <c r="H12" s="403"/>
      <c r="I12" s="404"/>
    </row>
    <row r="13" spans="1:9" ht="24" thickBot="1">
      <c r="A13" s="299"/>
      <c r="B13" s="7">
        <v>1</v>
      </c>
      <c r="C13" s="8">
        <v>8</v>
      </c>
      <c r="D13" s="8">
        <v>5</v>
      </c>
      <c r="E13" s="9">
        <f>B13*C13*D13</f>
        <v>40</v>
      </c>
      <c r="F13" s="8">
        <v>40</v>
      </c>
      <c r="G13" s="76">
        <f>E13/F13</f>
        <v>1</v>
      </c>
      <c r="H13" s="405" t="s">
        <v>140</v>
      </c>
      <c r="I13" s="406"/>
    </row>
    <row r="14" spans="1:9" ht="23.25">
      <c r="A14" s="254" t="s">
        <v>141</v>
      </c>
      <c r="B14" s="296"/>
      <c r="C14" s="296"/>
      <c r="D14" s="296"/>
      <c r="E14" s="296"/>
      <c r="F14" s="296"/>
      <c r="G14" s="296"/>
      <c r="H14" s="407"/>
      <c r="I14" s="408"/>
    </row>
    <row r="15" spans="1:9" s="3" customFormat="1" ht="23.25">
      <c r="A15" s="400" t="s">
        <v>42</v>
      </c>
      <c r="B15" s="400"/>
      <c r="C15" s="400"/>
      <c r="D15" s="400"/>
      <c r="E15" s="400"/>
      <c r="F15" s="400"/>
      <c r="G15" s="400"/>
      <c r="H15" s="400"/>
      <c r="I15" s="400"/>
    </row>
    <row r="16" spans="1:9" ht="46.5">
      <c r="A16" s="4" t="s">
        <v>49</v>
      </c>
      <c r="B16" s="4" t="s">
        <v>12</v>
      </c>
      <c r="C16" s="4" t="s">
        <v>27</v>
      </c>
      <c r="D16" s="4" t="s">
        <v>0</v>
      </c>
      <c r="E16" s="4" t="s">
        <v>1</v>
      </c>
      <c r="F16" s="4" t="s">
        <v>2</v>
      </c>
      <c r="G16" s="4" t="s">
        <v>16</v>
      </c>
      <c r="H16" s="284" t="s">
        <v>54</v>
      </c>
      <c r="I16" s="284"/>
    </row>
    <row r="17" spans="1:9" ht="24" thickBot="1">
      <c r="A17" s="284" t="s">
        <v>55</v>
      </c>
      <c r="B17" s="7" t="s">
        <v>28</v>
      </c>
      <c r="C17" s="243"/>
      <c r="D17" s="324"/>
      <c r="E17" s="324"/>
      <c r="F17" s="324"/>
      <c r="G17" s="324"/>
      <c r="H17" s="383"/>
      <c r="I17" s="360"/>
    </row>
    <row r="18" spans="1:9" ht="24" thickBot="1">
      <c r="A18" s="285"/>
      <c r="B18" s="7">
        <v>2</v>
      </c>
      <c r="C18" s="8">
        <v>12</v>
      </c>
      <c r="D18" s="8">
        <v>5</v>
      </c>
      <c r="E18" s="9">
        <f>B18*C18*D18</f>
        <v>120</v>
      </c>
      <c r="F18" s="8">
        <v>40</v>
      </c>
      <c r="G18" s="76">
        <f>E18/F18</f>
        <v>3</v>
      </c>
      <c r="H18" s="401">
        <f>ROUND((G18*1.2),0)</f>
        <v>4</v>
      </c>
      <c r="I18" s="402"/>
    </row>
    <row r="19" spans="1:9" ht="24" thickBot="1">
      <c r="A19" s="284" t="s">
        <v>56</v>
      </c>
      <c r="B19" s="7" t="s">
        <v>57</v>
      </c>
      <c r="C19" s="243"/>
      <c r="D19" s="324"/>
      <c r="E19" s="324"/>
      <c r="F19" s="324"/>
      <c r="G19" s="324"/>
      <c r="H19" s="396"/>
      <c r="I19" s="355"/>
    </row>
    <row r="20" spans="1:9" ht="24" thickBot="1">
      <c r="A20" s="285"/>
      <c r="B20" s="7">
        <v>1</v>
      </c>
      <c r="C20" s="8">
        <v>8</v>
      </c>
      <c r="D20" s="8">
        <v>5</v>
      </c>
      <c r="E20" s="9">
        <f>B20*C20*D20</f>
        <v>40</v>
      </c>
      <c r="F20" s="8">
        <v>40</v>
      </c>
      <c r="G20" s="76">
        <f>E20/F20</f>
        <v>1</v>
      </c>
      <c r="H20" s="397">
        <f>ROUND((G20*1.2),0)</f>
        <v>1</v>
      </c>
      <c r="I20" s="398"/>
    </row>
    <row r="21" spans="1:9" s="3" customFormat="1" ht="23.25">
      <c r="A21" s="302" t="s">
        <v>44</v>
      </c>
      <c r="B21" s="303"/>
      <c r="C21" s="303"/>
      <c r="D21" s="303"/>
      <c r="E21" s="303"/>
      <c r="F21" s="303"/>
      <c r="G21" s="303"/>
      <c r="H21" s="399"/>
      <c r="I21" s="399"/>
    </row>
    <row r="22" spans="1:9" ht="46.5">
      <c r="A22" s="4" t="s">
        <v>49</v>
      </c>
      <c r="B22" s="4" t="s">
        <v>40</v>
      </c>
      <c r="C22" s="4" t="s">
        <v>12</v>
      </c>
      <c r="D22" s="4" t="s">
        <v>27</v>
      </c>
      <c r="E22" s="4" t="s">
        <v>0</v>
      </c>
      <c r="F22" s="4" t="s">
        <v>1</v>
      </c>
      <c r="G22" s="4" t="s">
        <v>2</v>
      </c>
      <c r="H22" s="4" t="s">
        <v>16</v>
      </c>
      <c r="I22" s="4" t="s">
        <v>54</v>
      </c>
    </row>
    <row r="23" spans="1:9" ht="23.25">
      <c r="A23" s="298" t="s">
        <v>25</v>
      </c>
      <c r="B23" s="8" t="s">
        <v>58</v>
      </c>
      <c r="C23" s="7" t="s">
        <v>28</v>
      </c>
      <c r="D23" s="326"/>
      <c r="E23" s="285"/>
      <c r="F23" s="285"/>
      <c r="G23" s="285"/>
      <c r="H23" s="285"/>
      <c r="I23" s="285"/>
    </row>
    <row r="24" spans="1:9" ht="23.25">
      <c r="A24" s="309"/>
      <c r="B24" s="13"/>
      <c r="C24" s="7">
        <v>2</v>
      </c>
      <c r="D24" s="8">
        <v>8</v>
      </c>
      <c r="E24" s="8">
        <v>5</v>
      </c>
      <c r="F24" s="9">
        <f>C24*D24*E24</f>
        <v>80</v>
      </c>
      <c r="G24" s="8">
        <v>40</v>
      </c>
      <c r="H24" s="10">
        <f>F24/G24</f>
        <v>2</v>
      </c>
      <c r="I24" s="11">
        <f>ROUND((H24*1.2),0)</f>
        <v>2</v>
      </c>
    </row>
    <row r="25" spans="1:9" ht="23.25">
      <c r="A25" s="309"/>
      <c r="B25" s="8" t="s">
        <v>59</v>
      </c>
      <c r="C25" s="7" t="s">
        <v>60</v>
      </c>
      <c r="D25" s="243"/>
      <c r="E25" s="315"/>
      <c r="F25" s="315"/>
      <c r="G25" s="315"/>
      <c r="H25" s="315"/>
      <c r="I25" s="316"/>
    </row>
    <row r="26" spans="1:9" ht="23.25">
      <c r="A26" s="309"/>
      <c r="B26" s="13"/>
      <c r="C26" s="7">
        <v>1</v>
      </c>
      <c r="D26" s="8">
        <v>8</v>
      </c>
      <c r="E26" s="8">
        <v>5</v>
      </c>
      <c r="F26" s="9">
        <f>C26*D26*E26</f>
        <v>40</v>
      </c>
      <c r="G26" s="8">
        <v>40</v>
      </c>
      <c r="H26" s="10">
        <f>F26/G26</f>
        <v>1</v>
      </c>
      <c r="I26" s="11">
        <f>ROUND((H26*1.2),0)</f>
        <v>1</v>
      </c>
    </row>
    <row r="27" spans="1:9" ht="23.25">
      <c r="A27" s="309"/>
      <c r="B27" s="8" t="s">
        <v>61</v>
      </c>
      <c r="C27" s="7" t="s">
        <v>60</v>
      </c>
      <c r="D27" s="243"/>
      <c r="E27" s="315"/>
      <c r="F27" s="315"/>
      <c r="G27" s="315"/>
      <c r="H27" s="315"/>
      <c r="I27" s="316"/>
    </row>
    <row r="28" spans="1:9" ht="24" thickBot="1">
      <c r="A28" s="309"/>
      <c r="B28" s="8"/>
      <c r="C28" s="7">
        <v>1</v>
      </c>
      <c r="D28" s="8">
        <v>12</v>
      </c>
      <c r="E28" s="8">
        <v>7</v>
      </c>
      <c r="F28" s="9">
        <f>C28*D28*E28</f>
        <v>84</v>
      </c>
      <c r="G28" s="8">
        <v>40</v>
      </c>
      <c r="H28" s="10">
        <f>F28/G28</f>
        <v>2.1</v>
      </c>
      <c r="I28" s="74">
        <f>ROUND((H28*1.2),0)</f>
        <v>3</v>
      </c>
    </row>
    <row r="29" spans="1:9" ht="24" thickBot="1">
      <c r="A29" s="299"/>
      <c r="B29" s="15" t="s">
        <v>4</v>
      </c>
      <c r="C29" s="54"/>
      <c r="D29" s="24"/>
      <c r="E29" s="24"/>
      <c r="F29" s="72"/>
      <c r="G29" s="24"/>
      <c r="H29" s="73"/>
      <c r="I29" s="75">
        <v>5</v>
      </c>
    </row>
    <row r="30" spans="1:9" ht="23.25">
      <c r="A30" s="13" t="s">
        <v>144</v>
      </c>
      <c r="B30" s="243"/>
      <c r="C30" s="379"/>
      <c r="D30" s="379"/>
      <c r="E30" s="379"/>
      <c r="F30" s="379"/>
      <c r="G30" s="379"/>
      <c r="H30" s="379"/>
      <c r="I30" s="380"/>
    </row>
    <row r="31" spans="1:9" s="3" customFormat="1" ht="23.25">
      <c r="A31" s="371" t="s">
        <v>186</v>
      </c>
      <c r="B31" s="372"/>
      <c r="C31" s="372"/>
      <c r="D31" s="372"/>
      <c r="E31" s="372"/>
      <c r="F31" s="372"/>
      <c r="G31" s="372"/>
      <c r="H31" s="372"/>
      <c r="I31" s="378"/>
    </row>
    <row r="32" spans="1:9" ht="46.5">
      <c r="A32" s="4" t="s">
        <v>49</v>
      </c>
      <c r="B32" s="4" t="s">
        <v>12</v>
      </c>
      <c r="C32" s="4" t="s">
        <v>5</v>
      </c>
      <c r="D32" s="4" t="s">
        <v>0</v>
      </c>
      <c r="E32" s="4" t="s">
        <v>1</v>
      </c>
      <c r="F32" s="4" t="s">
        <v>2</v>
      </c>
      <c r="G32" s="4" t="s">
        <v>16</v>
      </c>
      <c r="H32" s="254" t="s">
        <v>50</v>
      </c>
      <c r="I32" s="297"/>
    </row>
    <row r="33" spans="1:9" ht="24" thickBot="1">
      <c r="A33" s="284" t="s">
        <v>51</v>
      </c>
      <c r="B33" s="7" t="s">
        <v>181</v>
      </c>
      <c r="C33" s="243"/>
      <c r="D33" s="315"/>
      <c r="E33" s="315"/>
      <c r="F33" s="315"/>
      <c r="G33" s="315"/>
      <c r="H33" s="393"/>
      <c r="I33" s="394"/>
    </row>
    <row r="34" spans="1:9" ht="24" thickBot="1">
      <c r="A34" s="285"/>
      <c r="B34" s="7">
        <v>1</v>
      </c>
      <c r="C34" s="8">
        <v>12</v>
      </c>
      <c r="D34" s="8">
        <v>5</v>
      </c>
      <c r="E34" s="9">
        <f>B34*C34*D34</f>
        <v>60</v>
      </c>
      <c r="F34" s="8">
        <v>40</v>
      </c>
      <c r="G34" s="76">
        <f>E34/F34</f>
        <v>1.5</v>
      </c>
      <c r="H34" s="217">
        <f>ROUND((G34*1.2),0)</f>
        <v>2</v>
      </c>
      <c r="I34" s="395"/>
    </row>
    <row r="35" spans="1:9" ht="23.25">
      <c r="A35" s="53"/>
      <c r="B35" s="54"/>
      <c r="C35" s="24"/>
      <c r="D35" s="250"/>
      <c r="E35" s="250"/>
      <c r="F35" s="250"/>
      <c r="G35" s="250"/>
      <c r="H35" s="199"/>
      <c r="I35" s="389"/>
    </row>
    <row r="36" spans="1:9" s="3" customFormat="1" ht="23.25">
      <c r="A36" s="390" t="s">
        <v>171</v>
      </c>
      <c r="B36" s="391"/>
      <c r="C36" s="391"/>
      <c r="D36" s="391"/>
      <c r="E36" s="391"/>
      <c r="F36" s="391"/>
      <c r="G36" s="391"/>
      <c r="H36" s="391"/>
      <c r="I36" s="392"/>
    </row>
    <row r="37" spans="1:9" ht="46.5">
      <c r="A37" s="4" t="s">
        <v>49</v>
      </c>
      <c r="B37" s="4" t="s">
        <v>6</v>
      </c>
      <c r="C37" s="18" t="s">
        <v>12</v>
      </c>
      <c r="D37" s="14" t="s">
        <v>5</v>
      </c>
      <c r="E37" s="14" t="s">
        <v>0</v>
      </c>
      <c r="F37" s="14" t="s">
        <v>1</v>
      </c>
      <c r="G37" s="14" t="s">
        <v>2</v>
      </c>
      <c r="H37" s="14" t="s">
        <v>16</v>
      </c>
      <c r="I37" s="14" t="s">
        <v>54</v>
      </c>
    </row>
    <row r="38" spans="1:9" ht="23.25">
      <c r="A38" s="298" t="s">
        <v>56</v>
      </c>
      <c r="B38" s="277">
        <v>364</v>
      </c>
      <c r="C38" s="19" t="s">
        <v>62</v>
      </c>
      <c r="D38" s="304"/>
      <c r="E38" s="324"/>
      <c r="F38" s="324"/>
      <c r="G38" s="324"/>
      <c r="H38" s="324"/>
      <c r="I38" s="325"/>
    </row>
    <row r="39" spans="1:9" ht="23.25">
      <c r="A39" s="309"/>
      <c r="B39" s="310"/>
      <c r="C39" s="23">
        <f>B38/200</f>
        <v>1.82</v>
      </c>
      <c r="D39" s="8">
        <v>8</v>
      </c>
      <c r="E39" s="8">
        <v>5</v>
      </c>
      <c r="F39" s="9">
        <f>C39*D39*E39</f>
        <v>72.8</v>
      </c>
      <c r="G39" s="8">
        <v>40</v>
      </c>
      <c r="H39" s="10">
        <f>F39/G39</f>
        <v>1.8199999999999998</v>
      </c>
      <c r="I39" s="47">
        <f>ROUND((H39*1.2),0)</f>
        <v>2</v>
      </c>
    </row>
    <row r="40" spans="1:9" ht="23.25">
      <c r="A40" s="284" t="s">
        <v>63</v>
      </c>
      <c r="B40" s="277">
        <v>364</v>
      </c>
      <c r="C40" s="18" t="s">
        <v>64</v>
      </c>
      <c r="D40" s="304"/>
      <c r="E40" s="324"/>
      <c r="F40" s="324"/>
      <c r="G40" s="324"/>
      <c r="H40" s="324"/>
      <c r="I40" s="325"/>
    </row>
    <row r="41" spans="1:9" ht="23.25">
      <c r="A41" s="284"/>
      <c r="B41" s="310"/>
      <c r="C41" s="18">
        <f>B40/40</f>
        <v>9.1</v>
      </c>
      <c r="D41" s="8">
        <v>8</v>
      </c>
      <c r="E41" s="8">
        <v>5</v>
      </c>
      <c r="F41" s="9">
        <f>C41*D41*E41</f>
        <v>364</v>
      </c>
      <c r="G41" s="8">
        <v>40</v>
      </c>
      <c r="H41" s="10">
        <f>F41/G41</f>
        <v>9.1</v>
      </c>
      <c r="I41" s="69">
        <f>ROUND((H41*1.2),0)</f>
        <v>11</v>
      </c>
    </row>
    <row r="42" spans="1:9" ht="46.5" hidden="1">
      <c r="A42" s="4" t="s">
        <v>49</v>
      </c>
      <c r="B42" s="17" t="s">
        <v>65</v>
      </c>
      <c r="C42" s="19" t="s">
        <v>12</v>
      </c>
      <c r="D42" s="14" t="s">
        <v>5</v>
      </c>
      <c r="E42" s="14" t="s">
        <v>0</v>
      </c>
      <c r="F42" s="14" t="s">
        <v>1</v>
      </c>
      <c r="G42" s="14" t="s">
        <v>2</v>
      </c>
      <c r="H42" s="14" t="s">
        <v>16</v>
      </c>
      <c r="I42" s="14" t="s">
        <v>54</v>
      </c>
    </row>
    <row r="43" spans="1:9" ht="20.25" customHeight="1" hidden="1">
      <c r="A43" s="298" t="s">
        <v>66</v>
      </c>
      <c r="B43" s="26"/>
      <c r="C43" s="19" t="s">
        <v>67</v>
      </c>
      <c r="D43" s="19"/>
      <c r="E43" s="20"/>
      <c r="F43" s="21"/>
      <c r="G43" s="21"/>
      <c r="H43" s="21"/>
      <c r="I43" s="22"/>
    </row>
    <row r="44" spans="1:9" ht="23.25" hidden="1">
      <c r="A44" s="299"/>
      <c r="B44" s="26"/>
      <c r="C44" s="19">
        <f>B44/500</f>
        <v>0</v>
      </c>
      <c r="D44" s="8">
        <v>8</v>
      </c>
      <c r="E44" s="8">
        <v>5</v>
      </c>
      <c r="F44" s="9">
        <f>C44*D44*E44</f>
        <v>0</v>
      </c>
      <c r="G44" s="8">
        <v>32.5</v>
      </c>
      <c r="H44" s="10">
        <f>F44/G44</f>
        <v>0</v>
      </c>
      <c r="I44" s="11">
        <f>ROUND((H44*1.3),0)</f>
        <v>0</v>
      </c>
    </row>
    <row r="45" spans="1:9" ht="23.25">
      <c r="A45" s="13" t="s">
        <v>144</v>
      </c>
      <c r="B45" s="243" t="s">
        <v>178</v>
      </c>
      <c r="C45" s="379"/>
      <c r="D45" s="379"/>
      <c r="E45" s="379"/>
      <c r="F45" s="379"/>
      <c r="G45" s="379"/>
      <c r="H45" s="379"/>
      <c r="I45" s="388"/>
    </row>
    <row r="46" spans="1:9" s="3" customFormat="1" ht="22.5" customHeight="1">
      <c r="A46" s="334" t="s">
        <v>135</v>
      </c>
      <c r="B46" s="248"/>
      <c r="C46" s="248"/>
      <c r="D46" s="248"/>
      <c r="E46" s="248"/>
      <c r="F46" s="248"/>
      <c r="G46" s="248"/>
      <c r="H46" s="248"/>
      <c r="I46" s="335"/>
    </row>
    <row r="47" spans="1:9" ht="50.25" customHeight="1">
      <c r="A47" s="4" t="s">
        <v>86</v>
      </c>
      <c r="B47" s="4" t="s">
        <v>136</v>
      </c>
      <c r="C47" s="4" t="s">
        <v>180</v>
      </c>
      <c r="D47" s="4" t="s">
        <v>5</v>
      </c>
      <c r="E47" s="4" t="s">
        <v>0</v>
      </c>
      <c r="F47" s="4" t="s">
        <v>1</v>
      </c>
      <c r="G47" s="4" t="s">
        <v>2</v>
      </c>
      <c r="H47" s="4" t="s">
        <v>16</v>
      </c>
      <c r="I47" s="4" t="s">
        <v>54</v>
      </c>
    </row>
    <row r="48" spans="1:9" ht="82.5" customHeight="1">
      <c r="A48" s="27" t="s">
        <v>182</v>
      </c>
      <c r="B48" s="56" t="s">
        <v>148</v>
      </c>
      <c r="C48" s="7" t="s">
        <v>150</v>
      </c>
      <c r="D48" s="326"/>
      <c r="E48" s="285"/>
      <c r="F48" s="285"/>
      <c r="G48" s="285"/>
      <c r="H48" s="285"/>
      <c r="I48" s="285"/>
    </row>
    <row r="49" spans="1:9" ht="23.25">
      <c r="A49" s="298" t="s">
        <v>87</v>
      </c>
      <c r="B49" s="8" t="s">
        <v>149</v>
      </c>
      <c r="C49" s="7">
        <v>4</v>
      </c>
      <c r="D49" s="8">
        <v>24</v>
      </c>
      <c r="E49" s="8">
        <v>7</v>
      </c>
      <c r="F49" s="9">
        <f>C49*D49*E49</f>
        <v>672</v>
      </c>
      <c r="G49" s="8">
        <v>40</v>
      </c>
      <c r="H49" s="10">
        <f>F49/G49</f>
        <v>16.8</v>
      </c>
      <c r="I49" s="11">
        <v>28</v>
      </c>
    </row>
    <row r="50" spans="1:9" ht="41.25" customHeight="1">
      <c r="A50" s="309"/>
      <c r="B50" s="18" t="s">
        <v>89</v>
      </c>
      <c r="C50" s="7">
        <v>2</v>
      </c>
      <c r="D50" s="8">
        <v>24</v>
      </c>
      <c r="E50" s="8">
        <v>7</v>
      </c>
      <c r="F50" s="9">
        <f>C50*D50*E50</f>
        <v>336</v>
      </c>
      <c r="G50" s="8">
        <v>40</v>
      </c>
      <c r="H50" s="10">
        <f>F50/G50</f>
        <v>8.4</v>
      </c>
      <c r="I50" s="11">
        <f>ROUND((H50*1.2),0)</f>
        <v>10</v>
      </c>
    </row>
    <row r="51" spans="1:9" ht="78" customHeight="1">
      <c r="A51" s="299"/>
      <c r="B51" s="4" t="s">
        <v>153</v>
      </c>
      <c r="C51" s="7">
        <v>2</v>
      </c>
      <c r="D51" s="18">
        <v>12</v>
      </c>
      <c r="E51" s="18">
        <v>7</v>
      </c>
      <c r="F51" s="49">
        <f>C51*D51*E51</f>
        <v>168</v>
      </c>
      <c r="G51" s="18">
        <v>40</v>
      </c>
      <c r="H51" s="50">
        <f>F51/G51</f>
        <v>4.2</v>
      </c>
      <c r="I51" s="51">
        <f>ROUND((H51*1.2),0)</f>
        <v>5</v>
      </c>
    </row>
    <row r="52" spans="1:9" ht="42.75" customHeight="1" thickBot="1">
      <c r="A52" s="65" t="s">
        <v>77</v>
      </c>
      <c r="B52" s="16" t="s">
        <v>179</v>
      </c>
      <c r="C52" s="7">
        <v>2</v>
      </c>
      <c r="D52" s="18">
        <v>24</v>
      </c>
      <c r="E52" s="18">
        <v>7</v>
      </c>
      <c r="F52" s="49">
        <f>C52*D52*E52</f>
        <v>336</v>
      </c>
      <c r="G52" s="18">
        <v>40</v>
      </c>
      <c r="H52" s="50">
        <f>F52/G52</f>
        <v>8.4</v>
      </c>
      <c r="I52" s="95">
        <f>ROUND((H52*1.2),0)</f>
        <v>10</v>
      </c>
    </row>
    <row r="53" spans="1:9" ht="30" customHeight="1" thickBot="1">
      <c r="A53" s="8" t="s">
        <v>53</v>
      </c>
      <c r="B53" s="254"/>
      <c r="C53" s="315"/>
      <c r="D53" s="315"/>
      <c r="E53" s="315"/>
      <c r="F53" s="315"/>
      <c r="G53" s="315"/>
      <c r="H53" s="315"/>
      <c r="I53" s="75">
        <f>SUM(I49:I52)</f>
        <v>53</v>
      </c>
    </row>
    <row r="54" spans="1:9" ht="15" customHeight="1">
      <c r="A54" s="254"/>
      <c r="B54" s="386"/>
      <c r="C54" s="386"/>
      <c r="D54" s="386"/>
      <c r="E54" s="386"/>
      <c r="F54" s="386"/>
      <c r="G54" s="386"/>
      <c r="H54" s="386"/>
      <c r="I54" s="387"/>
    </row>
    <row r="55" spans="1:9" ht="45" customHeight="1">
      <c r="A55" s="334" t="s">
        <v>169</v>
      </c>
      <c r="B55" s="335"/>
      <c r="C55" s="29" t="s">
        <v>88</v>
      </c>
      <c r="D55" s="243"/>
      <c r="E55" s="381"/>
      <c r="F55" s="381"/>
      <c r="G55" s="381"/>
      <c r="H55" s="381"/>
      <c r="I55" s="382"/>
    </row>
    <row r="56" spans="1:9" ht="23.25">
      <c r="A56" s="4" t="s">
        <v>87</v>
      </c>
      <c r="B56" s="18">
        <v>3</v>
      </c>
      <c r="C56" s="7">
        <f>B56*2</f>
        <v>6</v>
      </c>
      <c r="D56" s="8">
        <v>8</v>
      </c>
      <c r="E56" s="8">
        <v>5</v>
      </c>
      <c r="F56" s="9">
        <f>C56*D56*E56</f>
        <v>240</v>
      </c>
      <c r="G56" s="8">
        <v>40</v>
      </c>
      <c r="H56" s="10">
        <f>F56/G56</f>
        <v>6</v>
      </c>
      <c r="I56" s="11">
        <f>ROUND((H56*1.2),0)</f>
        <v>7</v>
      </c>
    </row>
    <row r="57" spans="1:9" ht="23.25">
      <c r="A57" s="46" t="s">
        <v>151</v>
      </c>
      <c r="B57" s="48"/>
      <c r="C57" s="29" t="s">
        <v>152</v>
      </c>
      <c r="D57" s="243"/>
      <c r="E57" s="381"/>
      <c r="F57" s="381"/>
      <c r="G57" s="381"/>
      <c r="H57" s="381"/>
      <c r="I57" s="382"/>
    </row>
    <row r="58" spans="1:9" ht="23.25">
      <c r="A58" s="4" t="s">
        <v>87</v>
      </c>
      <c r="B58" s="18">
        <v>1</v>
      </c>
      <c r="C58" s="7">
        <f>B58*4</f>
        <v>4</v>
      </c>
      <c r="D58" s="8">
        <v>8</v>
      </c>
      <c r="E58" s="8">
        <v>5</v>
      </c>
      <c r="F58" s="9">
        <f>C58*D58*E58</f>
        <v>160</v>
      </c>
      <c r="G58" s="8">
        <v>40</v>
      </c>
      <c r="H58" s="10">
        <f>F58/G58</f>
        <v>4</v>
      </c>
      <c r="I58" s="11">
        <f>ROUND((H58*1.2),0)</f>
        <v>5</v>
      </c>
    </row>
    <row r="59" spans="1:9" ht="14.25" customHeight="1">
      <c r="A59" s="254"/>
      <c r="B59" s="319"/>
      <c r="C59" s="319"/>
      <c r="D59" s="319"/>
      <c r="E59" s="319"/>
      <c r="F59" s="319"/>
      <c r="G59" s="319"/>
      <c r="H59" s="319"/>
      <c r="I59" s="320"/>
    </row>
    <row r="60" spans="1:9" ht="23.25">
      <c r="A60" s="28" t="s">
        <v>68</v>
      </c>
      <c r="B60" s="4" t="s">
        <v>69</v>
      </c>
      <c r="C60" s="19" t="s">
        <v>12</v>
      </c>
      <c r="D60" s="313"/>
      <c r="E60" s="383"/>
      <c r="F60" s="383"/>
      <c r="G60" s="383"/>
      <c r="H60" s="383"/>
      <c r="I60" s="360"/>
    </row>
    <row r="61" spans="1:9" ht="22.5" customHeight="1">
      <c r="A61" s="284" t="s">
        <v>66</v>
      </c>
      <c r="B61" s="385">
        <v>1100</v>
      </c>
      <c r="C61" s="19" t="s">
        <v>70</v>
      </c>
      <c r="D61" s="384"/>
      <c r="E61" s="365"/>
      <c r="F61" s="365"/>
      <c r="G61" s="365"/>
      <c r="H61" s="365"/>
      <c r="I61" s="312"/>
    </row>
    <row r="62" spans="1:9" ht="24" thickBot="1">
      <c r="A62" s="284"/>
      <c r="B62" s="346"/>
      <c r="C62" s="19">
        <v>1</v>
      </c>
      <c r="D62" s="8">
        <v>8</v>
      </c>
      <c r="E62" s="8">
        <v>5</v>
      </c>
      <c r="F62" s="9">
        <f>C62*D62*E62</f>
        <v>40</v>
      </c>
      <c r="G62" s="8">
        <v>40</v>
      </c>
      <c r="H62" s="10">
        <f>F62/G62</f>
        <v>1</v>
      </c>
      <c r="I62" s="74">
        <f>ROUND((H62*1.3),0)</f>
        <v>1</v>
      </c>
    </row>
    <row r="63" spans="1:9" ht="24" thickBot="1">
      <c r="A63" s="4" t="s">
        <v>4</v>
      </c>
      <c r="B63" s="78"/>
      <c r="C63" s="20"/>
      <c r="D63" s="24"/>
      <c r="E63" s="24"/>
      <c r="F63" s="72"/>
      <c r="G63" s="24"/>
      <c r="H63" s="73"/>
      <c r="I63" s="75">
        <v>17</v>
      </c>
    </row>
    <row r="64" spans="1:9" ht="23.25">
      <c r="A64" s="13" t="s">
        <v>144</v>
      </c>
      <c r="B64" s="243"/>
      <c r="C64" s="379"/>
      <c r="D64" s="379"/>
      <c r="E64" s="379"/>
      <c r="F64" s="379"/>
      <c r="G64" s="379"/>
      <c r="H64" s="379"/>
      <c r="I64" s="380"/>
    </row>
    <row r="65" spans="1:9" ht="23.25">
      <c r="A65" s="302" t="s">
        <v>202</v>
      </c>
      <c r="B65" s="303"/>
      <c r="C65" s="303"/>
      <c r="D65" s="303"/>
      <c r="E65" s="303"/>
      <c r="F65" s="303"/>
      <c r="G65" s="303"/>
      <c r="H65" s="303"/>
      <c r="I65" s="303"/>
    </row>
    <row r="66" spans="1:9" ht="23.25">
      <c r="A66" s="303"/>
      <c r="B66" s="303"/>
      <c r="C66" s="303"/>
      <c r="D66" s="303"/>
      <c r="E66" s="303"/>
      <c r="F66" s="303"/>
      <c r="G66" s="303"/>
      <c r="H66" s="303"/>
      <c r="I66" s="303"/>
    </row>
    <row r="67" spans="1:9" ht="46.5" customHeight="1">
      <c r="A67" s="298" t="s">
        <v>40</v>
      </c>
      <c r="B67" s="298" t="s">
        <v>38</v>
      </c>
      <c r="C67" s="4" t="s">
        <v>180</v>
      </c>
      <c r="D67" s="298" t="s">
        <v>82</v>
      </c>
      <c r="E67" s="298" t="s">
        <v>0</v>
      </c>
      <c r="F67" s="298" t="s">
        <v>187</v>
      </c>
      <c r="G67" s="298" t="s">
        <v>173</v>
      </c>
      <c r="H67" s="298" t="s">
        <v>16</v>
      </c>
      <c r="I67" s="298" t="s">
        <v>54</v>
      </c>
    </row>
    <row r="68" spans="1:9" ht="23.25">
      <c r="A68" s="299"/>
      <c r="B68" s="299"/>
      <c r="C68" s="7" t="s">
        <v>115</v>
      </c>
      <c r="D68" s="299"/>
      <c r="E68" s="299"/>
      <c r="F68" s="299"/>
      <c r="G68" s="299"/>
      <c r="H68" s="299"/>
      <c r="I68" s="299"/>
    </row>
    <row r="69" spans="1:9" ht="23.25">
      <c r="A69" s="45" t="s">
        <v>175</v>
      </c>
      <c r="B69" s="8">
        <v>1</v>
      </c>
      <c r="C69" s="7">
        <f aca="true" t="shared" si="0" ref="C69:C82">B69/1</f>
        <v>1</v>
      </c>
      <c r="D69" s="8">
        <v>8</v>
      </c>
      <c r="E69" s="8">
        <v>6</v>
      </c>
      <c r="F69" s="9">
        <f aca="true" t="shared" si="1" ref="F69:F82">C69*D69*E69</f>
        <v>48</v>
      </c>
      <c r="G69" s="8">
        <v>40</v>
      </c>
      <c r="H69" s="10">
        <f aca="true" t="shared" si="2" ref="H69:H82">F69/G69</f>
        <v>1.2</v>
      </c>
      <c r="I69" s="11">
        <f aca="true" t="shared" si="3" ref="I69:I82">ROUND((H69*1.2),0)</f>
        <v>1</v>
      </c>
    </row>
    <row r="70" spans="1:9" ht="23.25">
      <c r="A70" s="45" t="s">
        <v>10</v>
      </c>
      <c r="B70" s="8">
        <v>1</v>
      </c>
      <c r="C70" s="7">
        <f t="shared" si="0"/>
        <v>1</v>
      </c>
      <c r="D70" s="8">
        <v>8</v>
      </c>
      <c r="E70" s="8">
        <v>6</v>
      </c>
      <c r="F70" s="9">
        <f t="shared" si="1"/>
        <v>48</v>
      </c>
      <c r="G70" s="8">
        <v>40</v>
      </c>
      <c r="H70" s="10">
        <f t="shared" si="2"/>
        <v>1.2</v>
      </c>
      <c r="I70" s="11">
        <f t="shared" si="3"/>
        <v>1</v>
      </c>
    </row>
    <row r="71" spans="1:9" ht="23.25">
      <c r="A71" s="45" t="s">
        <v>9</v>
      </c>
      <c r="B71" s="8">
        <v>1</v>
      </c>
      <c r="C71" s="7">
        <f t="shared" si="0"/>
        <v>1</v>
      </c>
      <c r="D71" s="8">
        <v>8</v>
      </c>
      <c r="E71" s="8">
        <v>6</v>
      </c>
      <c r="F71" s="9">
        <f t="shared" si="1"/>
        <v>48</v>
      </c>
      <c r="G71" s="8">
        <v>40</v>
      </c>
      <c r="H71" s="10">
        <f t="shared" si="2"/>
        <v>1.2</v>
      </c>
      <c r="I71" s="11">
        <f t="shared" si="3"/>
        <v>1</v>
      </c>
    </row>
    <row r="72" spans="1:9" ht="23.25">
      <c r="A72" s="45" t="s">
        <v>8</v>
      </c>
      <c r="B72" s="8">
        <v>1</v>
      </c>
      <c r="C72" s="7">
        <f t="shared" si="0"/>
        <v>1</v>
      </c>
      <c r="D72" s="8">
        <v>8</v>
      </c>
      <c r="E72" s="8">
        <v>6</v>
      </c>
      <c r="F72" s="9">
        <f t="shared" si="1"/>
        <v>48</v>
      </c>
      <c r="G72" s="8">
        <v>40</v>
      </c>
      <c r="H72" s="10">
        <f t="shared" si="2"/>
        <v>1.2</v>
      </c>
      <c r="I72" s="11">
        <f t="shared" si="3"/>
        <v>1</v>
      </c>
    </row>
    <row r="73" spans="1:9" ht="23.25">
      <c r="A73" s="45" t="s">
        <v>11</v>
      </c>
      <c r="B73" s="8">
        <v>1</v>
      </c>
      <c r="C73" s="7">
        <f t="shared" si="0"/>
        <v>1</v>
      </c>
      <c r="D73" s="8">
        <v>8</v>
      </c>
      <c r="E73" s="8">
        <v>6</v>
      </c>
      <c r="F73" s="9">
        <f t="shared" si="1"/>
        <v>48</v>
      </c>
      <c r="G73" s="8">
        <v>40</v>
      </c>
      <c r="H73" s="10">
        <f t="shared" si="2"/>
        <v>1.2</v>
      </c>
      <c r="I73" s="11">
        <f t="shared" si="3"/>
        <v>1</v>
      </c>
    </row>
    <row r="74" spans="1:9" ht="23.25">
      <c r="A74" s="45" t="s">
        <v>131</v>
      </c>
      <c r="B74" s="8">
        <v>1</v>
      </c>
      <c r="C74" s="7">
        <f t="shared" si="0"/>
        <v>1</v>
      </c>
      <c r="D74" s="8">
        <v>8</v>
      </c>
      <c r="E74" s="8">
        <v>6</v>
      </c>
      <c r="F74" s="9">
        <f t="shared" si="1"/>
        <v>48</v>
      </c>
      <c r="G74" s="8">
        <v>40</v>
      </c>
      <c r="H74" s="10">
        <f t="shared" si="2"/>
        <v>1.2</v>
      </c>
      <c r="I74" s="11">
        <f t="shared" si="3"/>
        <v>1</v>
      </c>
    </row>
    <row r="75" spans="1:9" ht="23.25">
      <c r="A75" s="79" t="s">
        <v>188</v>
      </c>
      <c r="B75" s="8">
        <v>1</v>
      </c>
      <c r="C75" s="7">
        <f t="shared" si="0"/>
        <v>1</v>
      </c>
      <c r="D75" s="8">
        <v>8</v>
      </c>
      <c r="E75" s="8">
        <v>6</v>
      </c>
      <c r="F75" s="9">
        <f t="shared" si="1"/>
        <v>48</v>
      </c>
      <c r="G75" s="8">
        <v>40</v>
      </c>
      <c r="H75" s="10">
        <f t="shared" si="2"/>
        <v>1.2</v>
      </c>
      <c r="I75" s="11">
        <f t="shared" si="3"/>
        <v>1</v>
      </c>
    </row>
    <row r="76" spans="1:9" ht="24.75" customHeight="1">
      <c r="A76" s="13" t="s">
        <v>189</v>
      </c>
      <c r="B76" s="8">
        <v>1</v>
      </c>
      <c r="C76" s="7">
        <f t="shared" si="0"/>
        <v>1</v>
      </c>
      <c r="D76" s="8">
        <v>8</v>
      </c>
      <c r="E76" s="8">
        <v>6</v>
      </c>
      <c r="F76" s="9">
        <f t="shared" si="1"/>
        <v>48</v>
      </c>
      <c r="G76" s="8">
        <v>40</v>
      </c>
      <c r="H76" s="10">
        <f t="shared" si="2"/>
        <v>1.2</v>
      </c>
      <c r="I76" s="11">
        <f t="shared" si="3"/>
        <v>1</v>
      </c>
    </row>
    <row r="77" spans="1:9" ht="24.75" customHeight="1">
      <c r="A77" s="13" t="s">
        <v>190</v>
      </c>
      <c r="B77" s="8">
        <v>1</v>
      </c>
      <c r="C77" s="7">
        <f t="shared" si="0"/>
        <v>1</v>
      </c>
      <c r="D77" s="8">
        <v>24</v>
      </c>
      <c r="E77" s="8">
        <v>7</v>
      </c>
      <c r="F77" s="9">
        <f t="shared" si="1"/>
        <v>168</v>
      </c>
      <c r="G77" s="8">
        <v>40</v>
      </c>
      <c r="H77" s="10">
        <f t="shared" si="2"/>
        <v>4.2</v>
      </c>
      <c r="I77" s="11">
        <f t="shared" si="3"/>
        <v>5</v>
      </c>
    </row>
    <row r="78" spans="1:9" ht="23.25">
      <c r="A78" s="45" t="s">
        <v>191</v>
      </c>
      <c r="B78" s="8">
        <v>1</v>
      </c>
      <c r="C78" s="7">
        <f t="shared" si="0"/>
        <v>1</v>
      </c>
      <c r="D78" s="8">
        <v>8</v>
      </c>
      <c r="E78" s="8">
        <v>7</v>
      </c>
      <c r="F78" s="9">
        <f t="shared" si="1"/>
        <v>56</v>
      </c>
      <c r="G78" s="8">
        <v>40</v>
      </c>
      <c r="H78" s="10">
        <f t="shared" si="2"/>
        <v>1.4</v>
      </c>
      <c r="I78" s="11">
        <f t="shared" si="3"/>
        <v>2</v>
      </c>
    </row>
    <row r="79" spans="1:9" ht="23.25">
      <c r="A79" s="80" t="s">
        <v>192</v>
      </c>
      <c r="B79" s="8">
        <v>1</v>
      </c>
      <c r="C79" s="7">
        <f t="shared" si="0"/>
        <v>1</v>
      </c>
      <c r="D79" s="8">
        <v>12</v>
      </c>
      <c r="E79" s="8">
        <v>7</v>
      </c>
      <c r="F79" s="9">
        <f t="shared" si="1"/>
        <v>84</v>
      </c>
      <c r="G79" s="8">
        <v>40</v>
      </c>
      <c r="H79" s="10">
        <f t="shared" si="2"/>
        <v>2.1</v>
      </c>
      <c r="I79" s="11">
        <f t="shared" si="3"/>
        <v>3</v>
      </c>
    </row>
    <row r="80" spans="1:9" ht="20.25" customHeight="1">
      <c r="A80" s="81" t="s">
        <v>174</v>
      </c>
      <c r="B80" s="8">
        <v>1</v>
      </c>
      <c r="C80" s="7">
        <f t="shared" si="0"/>
        <v>1</v>
      </c>
      <c r="D80" s="8">
        <v>8</v>
      </c>
      <c r="E80" s="8">
        <v>7</v>
      </c>
      <c r="F80" s="9">
        <f t="shared" si="1"/>
        <v>56</v>
      </c>
      <c r="G80" s="8">
        <v>40</v>
      </c>
      <c r="H80" s="10">
        <f t="shared" si="2"/>
        <v>1.4</v>
      </c>
      <c r="I80" s="11">
        <f t="shared" si="3"/>
        <v>2</v>
      </c>
    </row>
    <row r="81" spans="1:9" ht="23.25">
      <c r="A81" s="45" t="s">
        <v>193</v>
      </c>
      <c r="B81" s="8">
        <v>1</v>
      </c>
      <c r="C81" s="7">
        <f t="shared" si="0"/>
        <v>1</v>
      </c>
      <c r="D81" s="8">
        <v>8</v>
      </c>
      <c r="E81" s="8">
        <v>7</v>
      </c>
      <c r="F81" s="9">
        <f t="shared" si="1"/>
        <v>56</v>
      </c>
      <c r="G81" s="8">
        <v>40</v>
      </c>
      <c r="H81" s="10">
        <f t="shared" si="2"/>
        <v>1.4</v>
      </c>
      <c r="I81" s="11">
        <f t="shared" si="3"/>
        <v>2</v>
      </c>
    </row>
    <row r="82" spans="1:9" ht="24" thickBot="1">
      <c r="A82" s="30" t="s">
        <v>194</v>
      </c>
      <c r="B82" s="8">
        <v>1</v>
      </c>
      <c r="C82" s="7">
        <f t="shared" si="0"/>
        <v>1</v>
      </c>
      <c r="D82" s="8">
        <v>8</v>
      </c>
      <c r="E82" s="8">
        <v>7</v>
      </c>
      <c r="F82" s="9">
        <f t="shared" si="1"/>
        <v>56</v>
      </c>
      <c r="G82" s="8">
        <v>40</v>
      </c>
      <c r="H82" s="10">
        <f t="shared" si="2"/>
        <v>1.4</v>
      </c>
      <c r="I82" s="74">
        <f t="shared" si="3"/>
        <v>2</v>
      </c>
    </row>
    <row r="83" spans="1:9" ht="24" thickBot="1">
      <c r="A83" s="87" t="s">
        <v>4</v>
      </c>
      <c r="B83" s="59"/>
      <c r="C83" s="58"/>
      <c r="D83" s="59"/>
      <c r="E83" s="59"/>
      <c r="F83" s="60"/>
      <c r="G83" s="59"/>
      <c r="H83" s="61">
        <f>SUM(H69:H82)</f>
        <v>21.499999999999996</v>
      </c>
      <c r="I83" s="75">
        <v>33</v>
      </c>
    </row>
    <row r="84" spans="1:9" ht="26.25" customHeight="1">
      <c r="A84" s="373" t="s">
        <v>203</v>
      </c>
      <c r="B84" s="374"/>
      <c r="C84" s="374"/>
      <c r="D84" s="374"/>
      <c r="E84" s="374"/>
      <c r="F84" s="374"/>
      <c r="G84" s="374"/>
      <c r="H84" s="374"/>
      <c r="I84" s="375"/>
    </row>
    <row r="85" spans="1:9" ht="24" thickBot="1">
      <c r="A85" s="92" t="s">
        <v>195</v>
      </c>
      <c r="B85" s="4"/>
      <c r="C85" s="7" t="s">
        <v>99</v>
      </c>
      <c r="D85" s="254"/>
      <c r="E85" s="296"/>
      <c r="F85" s="296"/>
      <c r="G85" s="296"/>
      <c r="H85" s="296"/>
      <c r="I85" s="376"/>
    </row>
    <row r="86" spans="1:9" ht="31.5" customHeight="1" thickBot="1">
      <c r="A86" s="88" t="s">
        <v>77</v>
      </c>
      <c r="B86" s="4">
        <v>364</v>
      </c>
      <c r="C86" s="7">
        <f>B86/25</f>
        <v>14.56</v>
      </c>
      <c r="D86" s="8">
        <v>6</v>
      </c>
      <c r="E86" s="8">
        <v>7</v>
      </c>
      <c r="F86" s="9">
        <f>C86*D86*E86</f>
        <v>611.52</v>
      </c>
      <c r="G86" s="8">
        <v>40</v>
      </c>
      <c r="H86" s="76">
        <f>F86/G86</f>
        <v>15.288</v>
      </c>
      <c r="I86" s="75">
        <f>ROUND((H86*1.2),0)</f>
        <v>18</v>
      </c>
    </row>
    <row r="87" spans="1:9" ht="24" thickBot="1">
      <c r="A87" s="82"/>
      <c r="B87" s="13"/>
      <c r="C87" s="4" t="s">
        <v>197</v>
      </c>
      <c r="D87" s="347"/>
      <c r="E87" s="348"/>
      <c r="F87" s="348"/>
      <c r="G87" s="348"/>
      <c r="H87" s="348"/>
      <c r="I87" s="377"/>
    </row>
    <row r="88" spans="1:9" ht="24" thickBot="1">
      <c r="A88" s="89" t="s">
        <v>196</v>
      </c>
      <c r="B88" s="83"/>
      <c r="C88" s="84">
        <v>2</v>
      </c>
      <c r="D88" s="85">
        <v>24</v>
      </c>
      <c r="E88" s="85">
        <v>7</v>
      </c>
      <c r="F88" s="86">
        <f>C88*D88*E88</f>
        <v>336</v>
      </c>
      <c r="G88" s="85">
        <v>40</v>
      </c>
      <c r="H88" s="90">
        <f>F88/G88</f>
        <v>8.4</v>
      </c>
      <c r="I88" s="91">
        <f>ROUND((H88*1.2),0)</f>
        <v>10</v>
      </c>
    </row>
    <row r="89" spans="1:9" ht="23.25">
      <c r="A89" s="371" t="s">
        <v>96</v>
      </c>
      <c r="B89" s="372"/>
      <c r="C89" s="372"/>
      <c r="D89" s="372"/>
      <c r="E89" s="372"/>
      <c r="F89" s="372"/>
      <c r="G89" s="372"/>
      <c r="H89" s="372"/>
      <c r="I89" s="378"/>
    </row>
    <row r="90" spans="1:9" ht="42.75" customHeight="1">
      <c r="A90" s="52" t="s">
        <v>116</v>
      </c>
      <c r="B90" s="4"/>
      <c r="C90" s="7" t="s">
        <v>145</v>
      </c>
      <c r="D90" s="254"/>
      <c r="E90" s="296"/>
      <c r="F90" s="296"/>
      <c r="G90" s="296"/>
      <c r="H90" s="296"/>
      <c r="I90" s="297"/>
    </row>
    <row r="91" spans="1:9" ht="59.25" customHeight="1">
      <c r="A91" s="298" t="s">
        <v>139</v>
      </c>
      <c r="B91" s="4" t="s">
        <v>204</v>
      </c>
      <c r="C91" s="7">
        <v>1</v>
      </c>
      <c r="D91" s="8">
        <v>24</v>
      </c>
      <c r="E91" s="8">
        <v>7</v>
      </c>
      <c r="F91" s="9">
        <f>C91*D91*E91</f>
        <v>168</v>
      </c>
      <c r="G91" s="8">
        <v>40</v>
      </c>
      <c r="H91" s="10">
        <f>F91/G91</f>
        <v>4.2</v>
      </c>
      <c r="I91" s="11">
        <f>ROUND((H91*1.2),0)</f>
        <v>5</v>
      </c>
    </row>
    <row r="92" spans="1:9" ht="53.25" customHeight="1" thickBot="1">
      <c r="A92" s="299"/>
      <c r="B92" s="4" t="s">
        <v>3</v>
      </c>
      <c r="C92" s="7">
        <v>1</v>
      </c>
      <c r="D92" s="8">
        <v>24</v>
      </c>
      <c r="E92" s="8">
        <v>7</v>
      </c>
      <c r="F92" s="9">
        <f>C92*D92*E92</f>
        <v>168</v>
      </c>
      <c r="G92" s="8">
        <v>40</v>
      </c>
      <c r="H92" s="10">
        <f>F92/G92</f>
        <v>4.2</v>
      </c>
      <c r="I92" s="74">
        <f>ROUND((H92*1.2),0)</f>
        <v>5</v>
      </c>
    </row>
    <row r="93" spans="1:9" ht="30.75" customHeight="1" thickBot="1">
      <c r="A93" s="16" t="s">
        <v>4</v>
      </c>
      <c r="B93" s="254"/>
      <c r="C93" s="319"/>
      <c r="D93" s="319"/>
      <c r="E93" s="319"/>
      <c r="F93" s="319"/>
      <c r="G93" s="319"/>
      <c r="H93" s="319"/>
      <c r="I93" s="75">
        <f>SUM(I91:I92)</f>
        <v>10</v>
      </c>
    </row>
    <row r="94" spans="1:9" ht="23.25">
      <c r="A94" s="371" t="s">
        <v>162</v>
      </c>
      <c r="B94" s="372"/>
      <c r="C94" s="372"/>
      <c r="D94" s="372"/>
      <c r="E94" s="372"/>
      <c r="F94" s="372"/>
      <c r="G94" s="372"/>
      <c r="H94" s="372"/>
      <c r="I94" s="343"/>
    </row>
    <row r="95" spans="1:9" ht="46.5">
      <c r="A95" s="4" t="s">
        <v>205</v>
      </c>
      <c r="B95" s="4" t="s">
        <v>206</v>
      </c>
      <c r="C95" s="4" t="s">
        <v>12</v>
      </c>
      <c r="D95" s="4" t="s">
        <v>82</v>
      </c>
      <c r="E95" s="4" t="s">
        <v>0</v>
      </c>
      <c r="F95" s="4" t="s">
        <v>15</v>
      </c>
      <c r="G95" s="4" t="s">
        <v>2</v>
      </c>
      <c r="H95" s="4" t="s">
        <v>16</v>
      </c>
      <c r="I95" s="4" t="s">
        <v>54</v>
      </c>
    </row>
    <row r="96" spans="1:9" ht="23.25">
      <c r="A96" s="52" t="s">
        <v>97</v>
      </c>
      <c r="B96" s="4"/>
      <c r="C96" s="7" t="s">
        <v>98</v>
      </c>
      <c r="D96" s="254"/>
      <c r="E96" s="296"/>
      <c r="F96" s="296"/>
      <c r="G96" s="296"/>
      <c r="H96" s="296"/>
      <c r="I96" s="297"/>
    </row>
    <row r="97" spans="1:9" ht="23.25">
      <c r="A97" s="45" t="s">
        <v>77</v>
      </c>
      <c r="B97" s="4">
        <v>2</v>
      </c>
      <c r="C97" s="7">
        <f>(B97/1)</f>
        <v>2</v>
      </c>
      <c r="D97" s="8">
        <v>6</v>
      </c>
      <c r="E97" s="8">
        <v>5</v>
      </c>
      <c r="F97" s="9">
        <f>C97*D97*E97</f>
        <v>60</v>
      </c>
      <c r="G97" s="8">
        <v>40</v>
      </c>
      <c r="H97" s="10">
        <f>F97/G97</f>
        <v>1.5</v>
      </c>
      <c r="I97" s="11">
        <f>ROUND((H97*1.2),0)</f>
        <v>2</v>
      </c>
    </row>
    <row r="98" spans="1:9" ht="23.25">
      <c r="A98" s="52" t="s">
        <v>161</v>
      </c>
      <c r="B98" s="4"/>
      <c r="C98" s="7" t="s">
        <v>98</v>
      </c>
      <c r="D98" s="254"/>
      <c r="E98" s="296"/>
      <c r="F98" s="296"/>
      <c r="G98" s="296"/>
      <c r="H98" s="296"/>
      <c r="I98" s="297"/>
    </row>
    <row r="99" spans="1:9" ht="23.25">
      <c r="A99" s="45" t="s">
        <v>77</v>
      </c>
      <c r="B99" s="4">
        <v>2</v>
      </c>
      <c r="C99" s="7">
        <f>(B99/1)</f>
        <v>2</v>
      </c>
      <c r="D99" s="8">
        <v>6</v>
      </c>
      <c r="E99" s="8">
        <v>5</v>
      </c>
      <c r="F99" s="9">
        <f>C99*D99*E99</f>
        <v>60</v>
      </c>
      <c r="G99" s="8">
        <v>40</v>
      </c>
      <c r="H99" s="10">
        <f>F99/G99</f>
        <v>1.5</v>
      </c>
      <c r="I99" s="11">
        <f>ROUND((H99*1.2),0)</f>
        <v>2</v>
      </c>
    </row>
    <row r="100" spans="1:9" ht="30.75" customHeight="1">
      <c r="A100" s="367" t="s">
        <v>207</v>
      </c>
      <c r="B100" s="370"/>
      <c r="C100" s="7" t="s">
        <v>98</v>
      </c>
      <c r="D100" s="254"/>
      <c r="E100" s="296"/>
      <c r="F100" s="296"/>
      <c r="G100" s="296"/>
      <c r="H100" s="296"/>
      <c r="I100" s="297"/>
    </row>
    <row r="101" spans="1:9" ht="23.25">
      <c r="A101" s="45" t="s">
        <v>77</v>
      </c>
      <c r="B101" s="4">
        <v>2</v>
      </c>
      <c r="C101" s="7">
        <f>(B101/1)</f>
        <v>2</v>
      </c>
      <c r="D101" s="8">
        <v>6</v>
      </c>
      <c r="E101" s="8">
        <v>5</v>
      </c>
      <c r="F101" s="9">
        <f>C101*D101*E101</f>
        <v>60</v>
      </c>
      <c r="G101" s="8">
        <v>40</v>
      </c>
      <c r="H101" s="10">
        <f>F101/G101</f>
        <v>1.5</v>
      </c>
      <c r="I101" s="11">
        <f>ROUND((H101*1.2),0)</f>
        <v>2</v>
      </c>
    </row>
    <row r="102" spans="1:9" ht="31.5" customHeight="1">
      <c r="A102" s="367" t="s">
        <v>164</v>
      </c>
      <c r="B102" s="368"/>
      <c r="C102" s="7" t="s">
        <v>98</v>
      </c>
      <c r="D102" s="254"/>
      <c r="E102" s="296"/>
      <c r="F102" s="296"/>
      <c r="G102" s="296"/>
      <c r="H102" s="296"/>
      <c r="I102" s="297"/>
    </row>
    <row r="103" spans="1:9" ht="24" thickBot="1">
      <c r="A103" s="45" t="s">
        <v>77</v>
      </c>
      <c r="B103" s="4">
        <v>2</v>
      </c>
      <c r="C103" s="7">
        <f>(B103/1)</f>
        <v>2</v>
      </c>
      <c r="D103" s="8">
        <v>6</v>
      </c>
      <c r="E103" s="8">
        <v>5</v>
      </c>
      <c r="F103" s="9">
        <f>C103*D103*E103</f>
        <v>60</v>
      </c>
      <c r="G103" s="8">
        <v>40</v>
      </c>
      <c r="H103" s="10">
        <f>F103/G103</f>
        <v>1.5</v>
      </c>
      <c r="I103" s="74">
        <f>ROUND((H103*1.2),0)</f>
        <v>2</v>
      </c>
    </row>
    <row r="104" spans="1:9" ht="24" thickBot="1">
      <c r="A104" s="67" t="s">
        <v>4</v>
      </c>
      <c r="B104" s="254"/>
      <c r="C104" s="319"/>
      <c r="D104" s="319"/>
      <c r="E104" s="319"/>
      <c r="F104" s="319"/>
      <c r="G104" s="319"/>
      <c r="H104" s="319"/>
      <c r="I104" s="75">
        <f>I97+I99+I101+I103</f>
        <v>8</v>
      </c>
    </row>
    <row r="105" spans="1:9" ht="23.25">
      <c r="A105" s="356" t="s">
        <v>71</v>
      </c>
      <c r="B105" s="357"/>
      <c r="C105" s="357"/>
      <c r="D105" s="357"/>
      <c r="E105" s="357"/>
      <c r="F105" s="358"/>
      <c r="G105" s="358"/>
      <c r="H105" s="358"/>
      <c r="I105" s="369"/>
    </row>
    <row r="106" spans="1:9" ht="46.5">
      <c r="A106" s="4" t="s">
        <v>49</v>
      </c>
      <c r="B106" s="14" t="s">
        <v>183</v>
      </c>
      <c r="C106" s="19" t="s">
        <v>12</v>
      </c>
      <c r="D106" s="14" t="s">
        <v>129</v>
      </c>
      <c r="E106" s="14" t="s">
        <v>0</v>
      </c>
      <c r="F106" s="14" t="s">
        <v>172</v>
      </c>
      <c r="G106" s="14" t="s">
        <v>173</v>
      </c>
      <c r="H106" s="14" t="s">
        <v>16</v>
      </c>
      <c r="I106" s="14" t="s">
        <v>54</v>
      </c>
    </row>
    <row r="107" spans="1:9" ht="23.25">
      <c r="A107" s="313" t="s">
        <v>66</v>
      </c>
      <c r="B107" s="277">
        <v>1500</v>
      </c>
      <c r="C107" s="20" t="s">
        <v>72</v>
      </c>
      <c r="D107" s="304"/>
      <c r="E107" s="324"/>
      <c r="F107" s="324"/>
      <c r="G107" s="324"/>
      <c r="H107" s="324"/>
      <c r="I107" s="325"/>
    </row>
    <row r="108" spans="1:9" ht="23.25">
      <c r="A108" s="366"/>
      <c r="B108" s="323"/>
      <c r="C108" s="20">
        <v>2</v>
      </c>
      <c r="D108" s="8">
        <v>12</v>
      </c>
      <c r="E108" s="8">
        <v>5</v>
      </c>
      <c r="F108" s="9">
        <f>C108*D108*E108</f>
        <v>120</v>
      </c>
      <c r="G108" s="8">
        <v>40</v>
      </c>
      <c r="H108" s="10">
        <f>F108/G108</f>
        <v>3</v>
      </c>
      <c r="I108" s="11">
        <f>ROUND((H108*1.2),0)</f>
        <v>4</v>
      </c>
    </row>
    <row r="109" spans="1:9" ht="45.75" customHeight="1">
      <c r="A109" s="309"/>
      <c r="B109" s="277">
        <v>1500</v>
      </c>
      <c r="C109" s="16" t="s">
        <v>73</v>
      </c>
      <c r="D109" s="304"/>
      <c r="E109" s="324"/>
      <c r="F109" s="324"/>
      <c r="G109" s="324"/>
      <c r="H109" s="324"/>
      <c r="I109" s="325"/>
    </row>
    <row r="110" spans="1:9" ht="21.75" customHeight="1" thickBot="1">
      <c r="A110" s="299"/>
      <c r="B110" s="323"/>
      <c r="C110" s="19">
        <v>2</v>
      </c>
      <c r="D110" s="8">
        <v>12</v>
      </c>
      <c r="E110" s="8">
        <v>5</v>
      </c>
      <c r="F110" s="9">
        <f>C110*D110*E110</f>
        <v>120</v>
      </c>
      <c r="G110" s="8">
        <v>40</v>
      </c>
      <c r="H110" s="10">
        <f>F110/G110</f>
        <v>3</v>
      </c>
      <c r="I110" s="74">
        <f>ROUND((H110*1.2),0)</f>
        <v>4</v>
      </c>
    </row>
    <row r="111" spans="1:9" ht="21.75" customHeight="1" thickBot="1">
      <c r="A111" s="66" t="s">
        <v>4</v>
      </c>
      <c r="B111" s="68"/>
      <c r="C111" s="19"/>
      <c r="D111" s="243"/>
      <c r="E111" s="250"/>
      <c r="F111" s="250"/>
      <c r="G111" s="250"/>
      <c r="H111" s="364"/>
      <c r="I111" s="75">
        <v>6</v>
      </c>
    </row>
    <row r="112" spans="1:9" ht="23.25">
      <c r="A112" s="298" t="s">
        <v>74</v>
      </c>
      <c r="B112" s="277">
        <v>1500</v>
      </c>
      <c r="C112" s="18" t="s">
        <v>75</v>
      </c>
      <c r="D112" s="304"/>
      <c r="E112" s="324"/>
      <c r="F112" s="324"/>
      <c r="G112" s="324"/>
      <c r="H112" s="324"/>
      <c r="I112" s="365"/>
    </row>
    <row r="113" spans="1:9" ht="23.25">
      <c r="A113" s="299"/>
      <c r="B113" s="323"/>
      <c r="C113" s="19">
        <f>B112/250</f>
        <v>6</v>
      </c>
      <c r="D113" s="8">
        <v>12</v>
      </c>
      <c r="E113" s="8">
        <v>5</v>
      </c>
      <c r="F113" s="9">
        <f>C113*D113*E113</f>
        <v>360</v>
      </c>
      <c r="G113" s="8">
        <v>40</v>
      </c>
      <c r="H113" s="10">
        <f>F113/G113</f>
        <v>9</v>
      </c>
      <c r="I113" s="11">
        <f>ROUND((H113*1.2),0)</f>
        <v>11</v>
      </c>
    </row>
    <row r="114" spans="1:9" ht="23.25">
      <c r="A114" s="298" t="s">
        <v>74</v>
      </c>
      <c r="B114" s="277">
        <v>1500</v>
      </c>
      <c r="C114" s="19" t="s">
        <v>76</v>
      </c>
      <c r="D114" s="304"/>
      <c r="E114" s="324"/>
      <c r="F114" s="324"/>
      <c r="G114" s="324"/>
      <c r="H114" s="324"/>
      <c r="I114" s="325"/>
    </row>
    <row r="115" spans="1:9" ht="24" thickBot="1">
      <c r="A115" s="299"/>
      <c r="B115" s="323"/>
      <c r="C115" s="19">
        <f>B114/600</f>
        <v>2.5</v>
      </c>
      <c r="D115" s="8">
        <v>8</v>
      </c>
      <c r="E115" s="8">
        <v>5</v>
      </c>
      <c r="F115" s="9">
        <f>C115*D115*E115</f>
        <v>100</v>
      </c>
      <c r="G115" s="8">
        <v>40</v>
      </c>
      <c r="H115" s="10">
        <f>F115/G115</f>
        <v>2.5</v>
      </c>
      <c r="I115" s="74">
        <f>ROUND((H115*1.2),0)</f>
        <v>3</v>
      </c>
    </row>
    <row r="116" spans="1:9" ht="24" thickBot="1">
      <c r="A116" s="64" t="s">
        <v>4</v>
      </c>
      <c r="B116" s="361"/>
      <c r="C116" s="362"/>
      <c r="D116" s="362"/>
      <c r="E116" s="362"/>
      <c r="F116" s="362"/>
      <c r="G116" s="362"/>
      <c r="H116" s="363"/>
      <c r="I116" s="91">
        <v>10</v>
      </c>
    </row>
    <row r="117" spans="1:9" ht="23.25">
      <c r="A117" s="356" t="s">
        <v>23</v>
      </c>
      <c r="B117" s="357"/>
      <c r="C117" s="357"/>
      <c r="D117" s="357"/>
      <c r="E117" s="357"/>
      <c r="F117" s="358"/>
      <c r="G117" s="358"/>
      <c r="H117" s="358"/>
      <c r="I117" s="359"/>
    </row>
    <row r="118" spans="1:9" ht="46.5">
      <c r="A118" s="4" t="s">
        <v>49</v>
      </c>
      <c r="B118" s="14" t="s">
        <v>6</v>
      </c>
      <c r="C118" s="19" t="s">
        <v>12</v>
      </c>
      <c r="D118" s="14" t="s">
        <v>129</v>
      </c>
      <c r="E118" s="14" t="s">
        <v>0</v>
      </c>
      <c r="F118" s="14" t="s">
        <v>172</v>
      </c>
      <c r="G118" s="14" t="s">
        <v>2</v>
      </c>
      <c r="H118" s="14" t="s">
        <v>16</v>
      </c>
      <c r="I118" s="14" t="s">
        <v>54</v>
      </c>
    </row>
    <row r="119" spans="1:9" ht="24" thickBot="1">
      <c r="A119" s="298" t="s">
        <v>77</v>
      </c>
      <c r="B119" s="277">
        <v>364</v>
      </c>
      <c r="C119" s="19" t="s">
        <v>78</v>
      </c>
      <c r="D119" s="304"/>
      <c r="E119" s="324"/>
      <c r="F119" s="324"/>
      <c r="G119" s="324"/>
      <c r="H119" s="324"/>
      <c r="I119" s="360"/>
    </row>
    <row r="120" spans="1:9" ht="24" thickBot="1">
      <c r="A120" s="299"/>
      <c r="B120" s="310"/>
      <c r="C120" s="19">
        <f>B119/100</f>
        <v>3.64</v>
      </c>
      <c r="D120" s="8">
        <v>8</v>
      </c>
      <c r="E120" s="8">
        <v>5</v>
      </c>
      <c r="F120" s="9">
        <f>C120*D120*E120</f>
        <v>145.6</v>
      </c>
      <c r="G120" s="8">
        <v>40</v>
      </c>
      <c r="H120" s="76" t="s">
        <v>253</v>
      </c>
      <c r="I120" s="75" t="e">
        <f>ROUND((H120*1.2),0)</f>
        <v>#VALUE!</v>
      </c>
    </row>
    <row r="121" spans="1:9" ht="24" thickBot="1">
      <c r="A121" s="298" t="s">
        <v>74</v>
      </c>
      <c r="B121" s="277">
        <v>364</v>
      </c>
      <c r="C121" s="19" t="s">
        <v>78</v>
      </c>
      <c r="D121" s="304"/>
      <c r="E121" s="324"/>
      <c r="F121" s="324"/>
      <c r="G121" s="324"/>
      <c r="H121" s="324"/>
      <c r="I121" s="355"/>
    </row>
    <row r="122" spans="1:9" ht="29.25" customHeight="1" thickBot="1">
      <c r="A122" s="299"/>
      <c r="B122" s="310"/>
      <c r="C122" s="19">
        <f>B121/100</f>
        <v>3.64</v>
      </c>
      <c r="D122" s="8">
        <v>8</v>
      </c>
      <c r="E122" s="8">
        <v>5</v>
      </c>
      <c r="F122" s="9">
        <f>C122*D122*E122</f>
        <v>145.6</v>
      </c>
      <c r="G122" s="8">
        <v>40</v>
      </c>
      <c r="H122" s="76" t="s">
        <v>253</v>
      </c>
      <c r="I122" s="91">
        <v>4</v>
      </c>
    </row>
    <row r="123" spans="1:9" ht="24.75" customHeight="1">
      <c r="A123" s="334" t="s">
        <v>138</v>
      </c>
      <c r="B123" s="248"/>
      <c r="C123" s="248"/>
      <c r="D123" s="248"/>
      <c r="E123" s="248"/>
      <c r="F123" s="248"/>
      <c r="G123" s="248"/>
      <c r="H123" s="248"/>
      <c r="I123" s="335"/>
    </row>
    <row r="124" spans="1:9" ht="52.5" customHeight="1">
      <c r="A124" s="4" t="s">
        <v>49</v>
      </c>
      <c r="B124" s="14" t="s">
        <v>134</v>
      </c>
      <c r="C124" s="19" t="s">
        <v>12</v>
      </c>
      <c r="D124" s="14" t="s">
        <v>129</v>
      </c>
      <c r="E124" s="4" t="s">
        <v>0</v>
      </c>
      <c r="F124" s="14" t="s">
        <v>172</v>
      </c>
      <c r="G124" s="4" t="s">
        <v>2</v>
      </c>
      <c r="H124" s="4" t="s">
        <v>16</v>
      </c>
      <c r="I124" s="4" t="s">
        <v>54</v>
      </c>
    </row>
    <row r="125" spans="1:9" ht="23.25">
      <c r="A125" s="298" t="s">
        <v>77</v>
      </c>
      <c r="B125" s="277">
        <v>1</v>
      </c>
      <c r="C125" s="19" t="s">
        <v>167</v>
      </c>
      <c r="D125" s="243"/>
      <c r="E125" s="315"/>
      <c r="F125" s="315"/>
      <c r="G125" s="315"/>
      <c r="H125" s="315"/>
      <c r="I125" s="316"/>
    </row>
    <row r="126" spans="1:9" ht="23.25">
      <c r="A126" s="299"/>
      <c r="B126" s="310"/>
      <c r="C126" s="7">
        <f>B125*2</f>
        <v>2</v>
      </c>
      <c r="D126" s="8">
        <v>24</v>
      </c>
      <c r="E126" s="8">
        <v>7</v>
      </c>
      <c r="F126" s="9">
        <f>C126*D126*E126</f>
        <v>336</v>
      </c>
      <c r="G126" s="8">
        <v>40</v>
      </c>
      <c r="H126" s="10">
        <f>F126/G126</f>
        <v>8.4</v>
      </c>
      <c r="I126" s="69">
        <f>ROUND((H126*1.2),0)</f>
        <v>10</v>
      </c>
    </row>
    <row r="127" spans="1:9" ht="17.25" customHeight="1">
      <c r="A127" s="334" t="s">
        <v>21</v>
      </c>
      <c r="B127" s="248"/>
      <c r="C127" s="248"/>
      <c r="D127" s="248"/>
      <c r="E127" s="248"/>
      <c r="F127" s="248"/>
      <c r="G127" s="248"/>
      <c r="H127" s="248"/>
      <c r="I127" s="335"/>
    </row>
    <row r="128" spans="1:9" ht="46.5">
      <c r="A128" s="4" t="s">
        <v>49</v>
      </c>
      <c r="B128" s="14" t="s">
        <v>6</v>
      </c>
      <c r="C128" s="19" t="s">
        <v>12</v>
      </c>
      <c r="D128" s="14" t="s">
        <v>129</v>
      </c>
      <c r="E128" s="14" t="s">
        <v>0</v>
      </c>
      <c r="F128" s="14" t="s">
        <v>172</v>
      </c>
      <c r="G128" s="14" t="s">
        <v>2</v>
      </c>
      <c r="H128" s="14" t="s">
        <v>16</v>
      </c>
      <c r="I128" s="14" t="s">
        <v>54</v>
      </c>
    </row>
    <row r="129" spans="1:9" ht="23.25">
      <c r="A129" s="298" t="s">
        <v>74</v>
      </c>
      <c r="B129" s="277">
        <v>364</v>
      </c>
      <c r="C129" s="19" t="s">
        <v>78</v>
      </c>
      <c r="D129" s="304"/>
      <c r="E129" s="324"/>
      <c r="F129" s="324"/>
      <c r="G129" s="324"/>
      <c r="H129" s="324"/>
      <c r="I129" s="325"/>
    </row>
    <row r="130" spans="1:9" ht="23.25">
      <c r="A130" s="299"/>
      <c r="B130" s="310"/>
      <c r="C130" s="19">
        <f>B129/100</f>
        <v>3.64</v>
      </c>
      <c r="D130" s="8">
        <v>8</v>
      </c>
      <c r="E130" s="8">
        <v>5</v>
      </c>
      <c r="F130" s="9">
        <f>C130*D130*E130</f>
        <v>145.6</v>
      </c>
      <c r="G130" s="8">
        <v>40</v>
      </c>
      <c r="H130" s="10">
        <f>F130/G130</f>
        <v>3.6399999999999997</v>
      </c>
      <c r="I130" s="11">
        <f>ROUND((H130*1.2),0)</f>
        <v>4</v>
      </c>
    </row>
    <row r="131" spans="1:9" ht="23.25">
      <c r="A131" s="298" t="s">
        <v>74</v>
      </c>
      <c r="B131" s="277" t="s">
        <v>253</v>
      </c>
      <c r="C131" s="19" t="s">
        <v>78</v>
      </c>
      <c r="D131" s="304"/>
      <c r="E131" s="324"/>
      <c r="F131" s="324"/>
      <c r="G131" s="324"/>
      <c r="H131" s="324"/>
      <c r="I131" s="325"/>
    </row>
    <row r="132" spans="1:9" ht="24" thickBot="1">
      <c r="A132" s="299"/>
      <c r="B132" s="310"/>
      <c r="C132" s="19">
        <v>3.64</v>
      </c>
      <c r="D132" s="8">
        <v>8</v>
      </c>
      <c r="E132" s="8">
        <v>5</v>
      </c>
      <c r="F132" s="9">
        <f>C132*D132*E132</f>
        <v>145.6</v>
      </c>
      <c r="G132" s="8">
        <v>40</v>
      </c>
      <c r="H132" s="10">
        <f>F132/G132</f>
        <v>3.6399999999999997</v>
      </c>
      <c r="I132" s="74">
        <f>ROUND((H132*1.2),0)</f>
        <v>4</v>
      </c>
    </row>
    <row r="133" spans="1:9" ht="24" thickBot="1">
      <c r="A133" s="66"/>
      <c r="B133" s="94" t="s">
        <v>4</v>
      </c>
      <c r="C133" s="19"/>
      <c r="D133" s="15"/>
      <c r="E133" s="24"/>
      <c r="F133" s="72"/>
      <c r="G133" s="24"/>
      <c r="H133" s="73"/>
      <c r="I133" s="91">
        <v>8</v>
      </c>
    </row>
    <row r="134" spans="1:9" ht="23.25">
      <c r="A134" s="298" t="s">
        <v>66</v>
      </c>
      <c r="B134" s="317">
        <v>1</v>
      </c>
      <c r="C134" s="15" t="s">
        <v>79</v>
      </c>
      <c r="D134" s="304"/>
      <c r="E134" s="324"/>
      <c r="F134" s="324"/>
      <c r="G134" s="324"/>
      <c r="H134" s="324"/>
      <c r="I134" s="312"/>
    </row>
    <row r="135" spans="1:9" ht="23.25">
      <c r="A135" s="299"/>
      <c r="B135" s="354"/>
      <c r="C135" s="15">
        <v>1</v>
      </c>
      <c r="D135" s="8">
        <v>8</v>
      </c>
      <c r="E135" s="8">
        <v>5</v>
      </c>
      <c r="F135" s="9">
        <f>C135*D135*E135</f>
        <v>40</v>
      </c>
      <c r="G135" s="8">
        <v>40</v>
      </c>
      <c r="H135" s="10">
        <f>F135/G135</f>
        <v>1</v>
      </c>
      <c r="I135" s="69">
        <f>ROUND((H135*1.2),0)</f>
        <v>1</v>
      </c>
    </row>
    <row r="136" spans="1:9" ht="23.25">
      <c r="A136" s="334" t="s">
        <v>17</v>
      </c>
      <c r="B136" s="248"/>
      <c r="C136" s="248"/>
      <c r="D136" s="248"/>
      <c r="E136" s="248"/>
      <c r="F136" s="248"/>
      <c r="G136" s="248"/>
      <c r="H136" s="248"/>
      <c r="I136" s="335"/>
    </row>
    <row r="137" spans="1:9" ht="46.5">
      <c r="A137" s="14" t="s">
        <v>49</v>
      </c>
      <c r="B137" s="14" t="s">
        <v>18</v>
      </c>
      <c r="C137" s="14" t="s">
        <v>12</v>
      </c>
      <c r="D137" s="14" t="s">
        <v>129</v>
      </c>
      <c r="E137" s="14" t="s">
        <v>0</v>
      </c>
      <c r="F137" s="14" t="s">
        <v>172</v>
      </c>
      <c r="G137" s="14" t="s">
        <v>2</v>
      </c>
      <c r="H137" s="14" t="s">
        <v>16</v>
      </c>
      <c r="I137" s="14" t="s">
        <v>54</v>
      </c>
    </row>
    <row r="138" spans="1:9" ht="24" customHeight="1">
      <c r="A138" s="4" t="s">
        <v>198</v>
      </c>
      <c r="B138" s="8"/>
      <c r="C138" s="7" t="s">
        <v>19</v>
      </c>
      <c r="D138" s="326"/>
      <c r="E138" s="285"/>
      <c r="F138" s="285"/>
      <c r="G138" s="285"/>
      <c r="H138" s="285"/>
      <c r="I138" s="285"/>
    </row>
    <row r="139" spans="1:9" ht="23.25">
      <c r="A139" s="4">
        <v>2</v>
      </c>
      <c r="B139" s="8" t="s">
        <v>166</v>
      </c>
      <c r="C139" s="7">
        <v>1</v>
      </c>
      <c r="D139" s="8">
        <v>12</v>
      </c>
      <c r="E139" s="8">
        <v>5</v>
      </c>
      <c r="F139" s="9">
        <f>C139*D139*E139</f>
        <v>60</v>
      </c>
      <c r="G139" s="8">
        <v>40</v>
      </c>
      <c r="H139" s="10">
        <f>F139/G139</f>
        <v>1.5</v>
      </c>
      <c r="I139" s="11">
        <f>ROUND((H139*1.3),0)</f>
        <v>2</v>
      </c>
    </row>
    <row r="140" spans="1:9" ht="23.25">
      <c r="A140" s="6"/>
      <c r="B140" s="8" t="s">
        <v>7</v>
      </c>
      <c r="C140" s="7">
        <v>1</v>
      </c>
      <c r="D140" s="8">
        <v>12</v>
      </c>
      <c r="E140" s="8">
        <v>5</v>
      </c>
      <c r="F140" s="9">
        <v>60</v>
      </c>
      <c r="G140" s="8">
        <v>40</v>
      </c>
      <c r="H140" s="10">
        <f>F140/G140</f>
        <v>1.5</v>
      </c>
      <c r="I140" s="11">
        <f>ROUND((H140*1.3),0)</f>
        <v>2</v>
      </c>
    </row>
    <row r="141" spans="1:9" ht="23.25">
      <c r="A141" s="6"/>
      <c r="B141" s="8" t="s">
        <v>165</v>
      </c>
      <c r="C141" s="7"/>
      <c r="D141" s="8"/>
      <c r="E141" s="8"/>
      <c r="F141" s="9">
        <f>C141*D141*E141</f>
        <v>0</v>
      </c>
      <c r="G141" s="8"/>
      <c r="H141" s="10" t="e">
        <f>F141/G141</f>
        <v>#DIV/0!</v>
      </c>
      <c r="I141" s="11" t="e">
        <f>ROUND((H141*1.3),0)</f>
        <v>#DIV/0!</v>
      </c>
    </row>
    <row r="142" spans="1:9" ht="24" thickBot="1">
      <c r="A142" s="18" t="s">
        <v>20</v>
      </c>
      <c r="B142" s="8">
        <v>1</v>
      </c>
      <c r="C142" s="7">
        <v>1</v>
      </c>
      <c r="D142" s="8">
        <v>12</v>
      </c>
      <c r="E142" s="8">
        <v>5</v>
      </c>
      <c r="F142" s="9">
        <f>C142*D142*E142</f>
        <v>60</v>
      </c>
      <c r="G142" s="8">
        <v>40</v>
      </c>
      <c r="H142" s="10">
        <f>F142/G142</f>
        <v>1.5</v>
      </c>
      <c r="I142" s="74">
        <f>ROUND((H142*1.3),0)</f>
        <v>2</v>
      </c>
    </row>
    <row r="143" spans="1:9" ht="19.5" customHeight="1" thickBot="1">
      <c r="A143" s="18" t="s">
        <v>4</v>
      </c>
      <c r="B143" s="347"/>
      <c r="C143" s="324"/>
      <c r="D143" s="324"/>
      <c r="E143" s="324"/>
      <c r="F143" s="324"/>
      <c r="G143" s="324"/>
      <c r="H143" s="324"/>
      <c r="I143" s="91" t="e">
        <f>SUM(I139:I142)</f>
        <v>#DIV/0!</v>
      </c>
    </row>
    <row r="144" spans="1:9" ht="23.25">
      <c r="A144" s="298" t="s">
        <v>199</v>
      </c>
      <c r="B144" s="31"/>
      <c r="C144" s="29" t="s">
        <v>80</v>
      </c>
      <c r="D144" s="346"/>
      <c r="E144" s="353"/>
      <c r="F144" s="353"/>
      <c r="G144" s="353"/>
      <c r="H144" s="353"/>
      <c r="I144" s="353"/>
    </row>
    <row r="145" spans="1:9" ht="24.75" customHeight="1">
      <c r="A145" s="309"/>
      <c r="B145" s="18" t="s">
        <v>166</v>
      </c>
      <c r="C145" s="7">
        <v>3</v>
      </c>
      <c r="D145" s="18">
        <v>12</v>
      </c>
      <c r="E145" s="18">
        <v>5</v>
      </c>
      <c r="F145" s="49">
        <f>C145*D145*E145</f>
        <v>180</v>
      </c>
      <c r="G145" s="18">
        <v>40</v>
      </c>
      <c r="H145" s="50">
        <v>4.5</v>
      </c>
      <c r="I145" s="51">
        <f>ROUND((H145*1.3),0)</f>
        <v>6</v>
      </c>
    </row>
    <row r="146" spans="1:9" ht="27" customHeight="1">
      <c r="A146" s="309"/>
      <c r="B146" s="18" t="s">
        <v>7</v>
      </c>
      <c r="C146" s="7">
        <v>3</v>
      </c>
      <c r="D146" s="18">
        <v>12</v>
      </c>
      <c r="E146" s="18">
        <v>5</v>
      </c>
      <c r="F146" s="49">
        <f>C146*D146*E146</f>
        <v>180</v>
      </c>
      <c r="G146" s="18">
        <v>40</v>
      </c>
      <c r="H146" s="50">
        <f>F146/G146</f>
        <v>4.5</v>
      </c>
      <c r="I146" s="51">
        <f>ROUND((H146*1.3),0)</f>
        <v>6</v>
      </c>
    </row>
    <row r="147" spans="1:9" ht="26.25" customHeight="1" thickBot="1">
      <c r="A147" s="299"/>
      <c r="B147" s="18" t="s">
        <v>165</v>
      </c>
      <c r="C147" s="7">
        <v>3</v>
      </c>
      <c r="D147" s="18">
        <v>24</v>
      </c>
      <c r="E147" s="18">
        <v>2</v>
      </c>
      <c r="F147" s="49">
        <f>C147*D147*E147</f>
        <v>144</v>
      </c>
      <c r="G147" s="18">
        <v>40</v>
      </c>
      <c r="H147" s="50">
        <v>3.6</v>
      </c>
      <c r="I147" s="95">
        <f>ROUND((H147*1.3),0)</f>
        <v>5</v>
      </c>
    </row>
    <row r="148" spans="1:9" ht="20.25" customHeight="1" thickBot="1">
      <c r="A148" s="18" t="s">
        <v>4</v>
      </c>
      <c r="B148" s="347"/>
      <c r="C148" s="324"/>
      <c r="D148" s="324"/>
      <c r="E148" s="324"/>
      <c r="F148" s="324"/>
      <c r="G148" s="324"/>
      <c r="H148" s="324"/>
      <c r="I148" s="91">
        <f>SUM(I144:I147)</f>
        <v>17</v>
      </c>
    </row>
    <row r="149" spans="1:9" ht="21.75" customHeight="1">
      <c r="A149" s="334" t="s">
        <v>81</v>
      </c>
      <c r="B149" s="248"/>
      <c r="C149" s="248"/>
      <c r="D149" s="248"/>
      <c r="E149" s="248"/>
      <c r="F149" s="248"/>
      <c r="G149" s="248"/>
      <c r="H149" s="248"/>
      <c r="I149" s="248"/>
    </row>
    <row r="150" spans="1:9" ht="50.25" customHeight="1" thickBot="1">
      <c r="A150" s="4" t="s">
        <v>200</v>
      </c>
      <c r="B150" s="4" t="s">
        <v>201</v>
      </c>
      <c r="C150" s="4" t="s">
        <v>12</v>
      </c>
      <c r="D150" s="4" t="s">
        <v>82</v>
      </c>
      <c r="E150" s="4" t="s">
        <v>0</v>
      </c>
      <c r="F150" s="4" t="s">
        <v>1</v>
      </c>
      <c r="G150" s="4" t="s">
        <v>2</v>
      </c>
      <c r="H150" s="4" t="s">
        <v>16</v>
      </c>
      <c r="I150" s="4" t="s">
        <v>54</v>
      </c>
    </row>
    <row r="151" spans="1:9" ht="38.25" customHeight="1" thickBot="1">
      <c r="A151" s="45" t="s">
        <v>209</v>
      </c>
      <c r="B151" s="18">
        <v>3</v>
      </c>
      <c r="C151" s="7">
        <f>B151*2</f>
        <v>6</v>
      </c>
      <c r="D151" s="18">
        <v>24</v>
      </c>
      <c r="E151" s="18">
        <v>7</v>
      </c>
      <c r="F151" s="49">
        <f>C151*D151*E151</f>
        <v>1008</v>
      </c>
      <c r="G151" s="18">
        <v>40</v>
      </c>
      <c r="H151" s="98">
        <f>F151/G151</f>
        <v>25.2</v>
      </c>
      <c r="I151" s="99">
        <f>ROUND((H151*1.2),0)</f>
        <v>30</v>
      </c>
    </row>
    <row r="152" spans="1:9" ht="36.75" customHeight="1">
      <c r="A152" s="96" t="s">
        <v>133</v>
      </c>
      <c r="B152" s="13"/>
      <c r="C152" s="7" t="s">
        <v>84</v>
      </c>
      <c r="D152" s="326"/>
      <c r="E152" s="344"/>
      <c r="F152" s="344"/>
      <c r="G152" s="344"/>
      <c r="H152" s="344"/>
      <c r="I152" s="344"/>
    </row>
    <row r="153" spans="1:9" ht="34.5" customHeight="1">
      <c r="A153" s="45" t="s">
        <v>209</v>
      </c>
      <c r="B153" s="18">
        <v>1</v>
      </c>
      <c r="C153" s="7">
        <v>1</v>
      </c>
      <c r="D153" s="18">
        <v>24</v>
      </c>
      <c r="E153" s="18">
        <v>7</v>
      </c>
      <c r="F153" s="49">
        <f>C153*D153*E153</f>
        <v>168</v>
      </c>
      <c r="G153" s="18">
        <v>40</v>
      </c>
      <c r="H153" s="50">
        <f>F153/G153</f>
        <v>4.2</v>
      </c>
      <c r="I153" s="97">
        <f>ROUND((H153*1.2),0)</f>
        <v>5</v>
      </c>
    </row>
    <row r="154" spans="1:9" ht="23.25">
      <c r="A154" s="96" t="s">
        <v>14</v>
      </c>
      <c r="B154" s="8"/>
      <c r="C154" s="7" t="s">
        <v>83</v>
      </c>
      <c r="D154" s="326"/>
      <c r="E154" s="285"/>
      <c r="F154" s="285"/>
      <c r="G154" s="285"/>
      <c r="H154" s="285"/>
      <c r="I154" s="352"/>
    </row>
    <row r="155" spans="1:9" ht="37.5" customHeight="1">
      <c r="A155" s="45" t="s">
        <v>209</v>
      </c>
      <c r="B155" s="18">
        <v>1</v>
      </c>
      <c r="C155" s="7">
        <v>2</v>
      </c>
      <c r="D155" s="18">
        <v>24</v>
      </c>
      <c r="E155" s="18">
        <v>7</v>
      </c>
      <c r="F155" s="49">
        <f>C155*D155*E155</f>
        <v>336</v>
      </c>
      <c r="G155" s="18">
        <v>40</v>
      </c>
      <c r="H155" s="50">
        <f>F155/G155</f>
        <v>8.4</v>
      </c>
      <c r="I155" s="97">
        <f>ROUND((H155*1.2),0)</f>
        <v>10</v>
      </c>
    </row>
    <row r="156" spans="1:9" ht="42.75" customHeight="1">
      <c r="A156" s="4" t="s">
        <v>208</v>
      </c>
      <c r="B156" s="18">
        <v>1</v>
      </c>
      <c r="C156" s="7">
        <v>1</v>
      </c>
      <c r="D156" s="18">
        <v>24</v>
      </c>
      <c r="E156" s="18">
        <v>7</v>
      </c>
      <c r="F156" s="49">
        <f>C156*D156*E156</f>
        <v>168</v>
      </c>
      <c r="G156" s="18">
        <v>40</v>
      </c>
      <c r="H156" s="50">
        <f>F156/G156</f>
        <v>4.2</v>
      </c>
      <c r="I156" s="100">
        <f>ROUND((H156*1.2),0)</f>
        <v>5</v>
      </c>
    </row>
    <row r="157" spans="1:9" ht="18" customHeight="1">
      <c r="A157" s="302" t="s">
        <v>24</v>
      </c>
      <c r="B157" s="302"/>
      <c r="C157" s="302"/>
      <c r="D157" s="302"/>
      <c r="E157" s="302"/>
      <c r="F157" s="302"/>
      <c r="G157" s="302"/>
      <c r="H157" s="302"/>
      <c r="I157" s="302"/>
    </row>
    <row r="158" spans="1:9" ht="46.5">
      <c r="A158" s="4" t="s">
        <v>41</v>
      </c>
      <c r="B158" s="4" t="s">
        <v>180</v>
      </c>
      <c r="C158" s="14" t="s">
        <v>5</v>
      </c>
      <c r="D158" s="14" t="s">
        <v>0</v>
      </c>
      <c r="E158" s="14" t="s">
        <v>1</v>
      </c>
      <c r="F158" s="14" t="s">
        <v>2</v>
      </c>
      <c r="G158" s="14" t="s">
        <v>16</v>
      </c>
      <c r="H158" s="254" t="s">
        <v>54</v>
      </c>
      <c r="I158" s="325"/>
    </row>
    <row r="159" spans="1:9" ht="23.25">
      <c r="A159" s="298" t="s">
        <v>25</v>
      </c>
      <c r="B159" s="7" t="s">
        <v>210</v>
      </c>
      <c r="C159" s="347"/>
      <c r="D159" s="348"/>
      <c r="E159" s="348"/>
      <c r="F159" s="348"/>
      <c r="G159" s="348"/>
      <c r="H159" s="348"/>
      <c r="I159" s="349"/>
    </row>
    <row r="160" spans="1:9" ht="23.25">
      <c r="A160" s="346"/>
      <c r="B160" s="7">
        <v>1</v>
      </c>
      <c r="C160" s="31">
        <v>24</v>
      </c>
      <c r="D160" s="31">
        <v>7</v>
      </c>
      <c r="E160" s="43">
        <f>B160*C160*D160</f>
        <v>168</v>
      </c>
      <c r="F160" s="31">
        <v>40</v>
      </c>
      <c r="G160" s="44">
        <f>E160/F160</f>
        <v>4.2</v>
      </c>
      <c r="H160" s="350">
        <f>ROUND((G160*1.2),0)</f>
        <v>5</v>
      </c>
      <c r="I160" s="351"/>
    </row>
    <row r="161" spans="1:9" ht="13.5" customHeight="1" hidden="1">
      <c r="A161" s="302" t="s">
        <v>45</v>
      </c>
      <c r="B161" s="303"/>
      <c r="C161" s="303"/>
      <c r="D161" s="303"/>
      <c r="E161" s="303"/>
      <c r="F161" s="303"/>
      <c r="G161" s="303"/>
      <c r="H161" s="303"/>
      <c r="I161" s="303"/>
    </row>
    <row r="162" spans="1:9" ht="23.25" hidden="1">
      <c r="A162" s="303"/>
      <c r="B162" s="303"/>
      <c r="C162" s="303"/>
      <c r="D162" s="303"/>
      <c r="E162" s="303"/>
      <c r="F162" s="303"/>
      <c r="G162" s="303"/>
      <c r="H162" s="303"/>
      <c r="I162" s="303"/>
    </row>
    <row r="163" spans="1:9" ht="46.5" hidden="1">
      <c r="A163" s="4" t="s">
        <v>41</v>
      </c>
      <c r="B163" s="4" t="s">
        <v>90</v>
      </c>
      <c r="C163" s="4" t="s">
        <v>13</v>
      </c>
      <c r="D163" s="4" t="s">
        <v>5</v>
      </c>
      <c r="E163" s="4" t="s">
        <v>0</v>
      </c>
      <c r="F163" s="4" t="s">
        <v>1</v>
      </c>
      <c r="G163" s="4" t="s">
        <v>2</v>
      </c>
      <c r="H163" s="4" t="s">
        <v>16</v>
      </c>
      <c r="I163" s="4" t="s">
        <v>54</v>
      </c>
    </row>
    <row r="164" spans="1:9" ht="23.25" hidden="1">
      <c r="A164" s="284" t="s">
        <v>29</v>
      </c>
      <c r="B164" s="8"/>
      <c r="C164" s="7" t="s">
        <v>91</v>
      </c>
      <c r="D164" s="317"/>
      <c r="E164" s="345"/>
      <c r="F164" s="345"/>
      <c r="G164" s="345"/>
      <c r="H164" s="345"/>
      <c r="I164" s="345"/>
    </row>
    <row r="165" spans="1:9" ht="23.25" hidden="1">
      <c r="A165" s="284"/>
      <c r="B165" s="8"/>
      <c r="C165" s="32">
        <f>B165*3</f>
        <v>0</v>
      </c>
      <c r="D165" s="33"/>
      <c r="E165" s="33"/>
      <c r="F165" s="34"/>
      <c r="G165" s="33"/>
      <c r="H165" s="35"/>
      <c r="I165" s="36"/>
    </row>
    <row r="166" spans="1:9" ht="23.25" hidden="1">
      <c r="A166" s="284" t="s">
        <v>31</v>
      </c>
      <c r="B166" s="8"/>
      <c r="C166" s="7" t="s">
        <v>92</v>
      </c>
      <c r="D166" s="326"/>
      <c r="E166" s="344"/>
      <c r="F166" s="344"/>
      <c r="G166" s="344"/>
      <c r="H166" s="344"/>
      <c r="I166" s="344"/>
    </row>
    <row r="167" spans="1:9" ht="23.25" hidden="1">
      <c r="A167" s="284"/>
      <c r="B167" s="8"/>
      <c r="C167" s="7">
        <f>B167/100</f>
        <v>0</v>
      </c>
      <c r="D167" s="8"/>
      <c r="E167" s="8"/>
      <c r="F167" s="9"/>
      <c r="G167" s="8"/>
      <c r="H167" s="10"/>
      <c r="I167" s="11"/>
    </row>
    <row r="168" spans="1:9" ht="23.25" hidden="1">
      <c r="A168" s="284"/>
      <c r="B168" s="326" t="s">
        <v>93</v>
      </c>
      <c r="C168" s="344"/>
      <c r="D168" s="344"/>
      <c r="E168" s="344"/>
      <c r="F168" s="344"/>
      <c r="G168" s="344"/>
      <c r="H168" s="344"/>
      <c r="I168" s="344"/>
    </row>
    <row r="169" spans="1:9" ht="23.25" hidden="1">
      <c r="A169" s="284" t="s">
        <v>32</v>
      </c>
      <c r="B169" s="8"/>
      <c r="C169" s="7" t="s">
        <v>92</v>
      </c>
      <c r="D169" s="326"/>
      <c r="E169" s="344"/>
      <c r="F169" s="344"/>
      <c r="G169" s="344"/>
      <c r="H169" s="344"/>
      <c r="I169" s="344"/>
    </row>
    <row r="170" spans="1:9" ht="23.25" hidden="1">
      <c r="A170" s="284"/>
      <c r="B170" s="8"/>
      <c r="C170" s="7">
        <f>B170/100</f>
        <v>0</v>
      </c>
      <c r="D170" s="8"/>
      <c r="E170" s="8"/>
      <c r="F170" s="9"/>
      <c r="G170" s="8"/>
      <c r="H170" s="10"/>
      <c r="I170" s="11"/>
    </row>
    <row r="171" spans="1:9" ht="23.25" hidden="1">
      <c r="A171" s="284" t="s">
        <v>33</v>
      </c>
      <c r="B171" s="8"/>
      <c r="C171" s="7" t="s">
        <v>30</v>
      </c>
      <c r="D171" s="326"/>
      <c r="E171" s="344"/>
      <c r="F171" s="344"/>
      <c r="G171" s="344"/>
      <c r="H171" s="344"/>
      <c r="I171" s="344"/>
    </row>
    <row r="172" spans="1:9" ht="23.25" hidden="1">
      <c r="A172" s="284"/>
      <c r="B172" s="8"/>
      <c r="C172" s="7">
        <f>(B172/100)*1</f>
        <v>0</v>
      </c>
      <c r="D172" s="8"/>
      <c r="E172" s="8"/>
      <c r="F172" s="9"/>
      <c r="G172" s="8"/>
      <c r="H172" s="10"/>
      <c r="I172" s="11"/>
    </row>
    <row r="173" spans="1:9" ht="23.25" hidden="1">
      <c r="A173" s="284" t="s">
        <v>34</v>
      </c>
      <c r="B173" s="8"/>
      <c r="C173" s="7" t="s">
        <v>30</v>
      </c>
      <c r="D173" s="326"/>
      <c r="E173" s="344"/>
      <c r="F173" s="344"/>
      <c r="G173" s="344"/>
      <c r="H173" s="344"/>
      <c r="I173" s="344"/>
    </row>
    <row r="174" spans="1:9" ht="23.25" hidden="1">
      <c r="A174" s="284"/>
      <c r="B174" s="8"/>
      <c r="C174" s="7">
        <f>(B174/100)*1</f>
        <v>0</v>
      </c>
      <c r="D174" s="8"/>
      <c r="E174" s="8"/>
      <c r="F174" s="9"/>
      <c r="G174" s="8"/>
      <c r="H174" s="10"/>
      <c r="I174" s="11"/>
    </row>
    <row r="175" spans="1:9" ht="23.25" hidden="1">
      <c r="A175" s="284" t="s">
        <v>35</v>
      </c>
      <c r="B175" s="8"/>
      <c r="C175" s="7" t="s">
        <v>92</v>
      </c>
      <c r="D175" s="326"/>
      <c r="E175" s="344"/>
      <c r="F175" s="344"/>
      <c r="G175" s="344"/>
      <c r="H175" s="344"/>
      <c r="I175" s="344"/>
    </row>
    <row r="176" spans="1:9" ht="23.25" hidden="1">
      <c r="A176" s="284"/>
      <c r="B176" s="8"/>
      <c r="C176" s="7">
        <f>B176/100</f>
        <v>0</v>
      </c>
      <c r="D176" s="8"/>
      <c r="E176" s="8"/>
      <c r="F176" s="9"/>
      <c r="G176" s="8"/>
      <c r="H176" s="10"/>
      <c r="I176" s="11"/>
    </row>
    <row r="177" spans="1:9" ht="23.25" hidden="1">
      <c r="A177" s="284"/>
      <c r="B177" s="326" t="s">
        <v>94</v>
      </c>
      <c r="C177" s="344"/>
      <c r="D177" s="344"/>
      <c r="E177" s="344"/>
      <c r="F177" s="344"/>
      <c r="G177" s="344"/>
      <c r="H177" s="344"/>
      <c r="I177" s="344"/>
    </row>
    <row r="178" spans="1:9" ht="23.25" hidden="1">
      <c r="A178" s="284" t="s">
        <v>37</v>
      </c>
      <c r="B178" s="13"/>
      <c r="C178" s="7" t="s">
        <v>36</v>
      </c>
      <c r="D178" s="326"/>
      <c r="E178" s="344"/>
      <c r="F178" s="344"/>
      <c r="G178" s="344"/>
      <c r="H178" s="344"/>
      <c r="I178" s="344"/>
    </row>
    <row r="179" spans="1:9" ht="23.25" hidden="1">
      <c r="A179" s="344"/>
      <c r="B179" s="8" t="s">
        <v>95</v>
      </c>
      <c r="C179" s="7">
        <v>1</v>
      </c>
      <c r="D179" s="8">
        <v>24</v>
      </c>
      <c r="E179" s="8">
        <v>7</v>
      </c>
      <c r="F179" s="9">
        <f>C179*D179*E179</f>
        <v>168</v>
      </c>
      <c r="G179" s="8">
        <v>32.5</v>
      </c>
      <c r="H179" s="10">
        <f>F179/G179</f>
        <v>5.1692307692307695</v>
      </c>
      <c r="I179" s="11">
        <f>ROUND((H179*1.2),0)</f>
        <v>6</v>
      </c>
    </row>
    <row r="180" spans="1:9" ht="23.25" hidden="1">
      <c r="A180" s="344"/>
      <c r="B180" s="326"/>
      <c r="C180" s="344"/>
      <c r="D180" s="344"/>
      <c r="E180" s="344"/>
      <c r="F180" s="344"/>
      <c r="G180" s="344"/>
      <c r="H180" s="344"/>
      <c r="I180" s="344"/>
    </row>
    <row r="181" spans="1:9" ht="23.25" hidden="1">
      <c r="A181" s="284" t="s">
        <v>66</v>
      </c>
      <c r="B181" s="13"/>
      <c r="C181" s="7" t="s">
        <v>47</v>
      </c>
      <c r="D181" s="326"/>
      <c r="E181" s="344"/>
      <c r="F181" s="344"/>
      <c r="G181" s="344"/>
      <c r="H181" s="344"/>
      <c r="I181" s="344"/>
    </row>
    <row r="182" spans="1:9" ht="23.25" hidden="1">
      <c r="A182" s="344"/>
      <c r="B182" s="8"/>
      <c r="C182" s="7">
        <v>1</v>
      </c>
      <c r="D182" s="8">
        <v>12</v>
      </c>
      <c r="E182" s="8">
        <v>5</v>
      </c>
      <c r="F182" s="9">
        <f>C182*D182*E182</f>
        <v>60</v>
      </c>
      <c r="G182" s="8">
        <v>32.5</v>
      </c>
      <c r="H182" s="10">
        <f>F182/G182</f>
        <v>1.8461538461538463</v>
      </c>
      <c r="I182" s="11">
        <f>ROUND((H182*1.2),0)</f>
        <v>2</v>
      </c>
    </row>
    <row r="183" spans="1:9" ht="23.25">
      <c r="A183" s="341" t="s">
        <v>211</v>
      </c>
      <c r="B183" s="342"/>
      <c r="C183" s="342"/>
      <c r="D183" s="342"/>
      <c r="E183" s="342"/>
      <c r="F183" s="342"/>
      <c r="G183" s="342"/>
      <c r="H183" s="342"/>
      <c r="I183" s="343"/>
    </row>
    <row r="184" spans="1:9" ht="46.5" customHeight="1">
      <c r="A184" s="4" t="s">
        <v>41</v>
      </c>
      <c r="B184" s="4" t="s">
        <v>85</v>
      </c>
      <c r="C184" s="4" t="s">
        <v>12</v>
      </c>
      <c r="D184" s="4" t="s">
        <v>5</v>
      </c>
      <c r="E184" s="4" t="s">
        <v>0</v>
      </c>
      <c r="F184" s="4" t="s">
        <v>1</v>
      </c>
      <c r="G184" s="4" t="s">
        <v>2</v>
      </c>
      <c r="H184" s="4" t="s">
        <v>16</v>
      </c>
      <c r="I184" s="4" t="s">
        <v>54</v>
      </c>
    </row>
    <row r="185" spans="1:9" ht="23.25" customHeight="1">
      <c r="A185" s="304" t="s">
        <v>185</v>
      </c>
      <c r="B185" s="305"/>
      <c r="C185" s="7" t="s">
        <v>22</v>
      </c>
      <c r="D185" s="326"/>
      <c r="E185" s="344"/>
      <c r="F185" s="344"/>
      <c r="G185" s="344"/>
      <c r="H185" s="344"/>
      <c r="I185" s="344"/>
    </row>
    <row r="186" spans="1:9" ht="23.25">
      <c r="A186" s="304" t="s">
        <v>130</v>
      </c>
      <c r="B186" s="305"/>
      <c r="C186" s="7">
        <v>1</v>
      </c>
      <c r="D186" s="8">
        <v>12</v>
      </c>
      <c r="E186" s="8">
        <v>7</v>
      </c>
      <c r="F186" s="9">
        <f>C186*D186*E186</f>
        <v>84</v>
      </c>
      <c r="G186" s="8">
        <v>40</v>
      </c>
      <c r="H186" s="10">
        <f>F186/G186</f>
        <v>2.1</v>
      </c>
      <c r="I186" s="93">
        <f>ROUND((H186*1.2),0)</f>
        <v>3</v>
      </c>
    </row>
    <row r="187" spans="1:9" ht="23.25">
      <c r="A187" s="304" t="s">
        <v>14</v>
      </c>
      <c r="B187" s="305"/>
      <c r="C187" s="7">
        <v>1</v>
      </c>
      <c r="D187" s="8">
        <v>24</v>
      </c>
      <c r="E187" s="8">
        <v>7</v>
      </c>
      <c r="F187" s="9">
        <f>C187*D187*E187</f>
        <v>168</v>
      </c>
      <c r="G187" s="8">
        <v>40</v>
      </c>
      <c r="H187" s="10">
        <f>F187/G187</f>
        <v>4.2</v>
      </c>
      <c r="I187" s="93">
        <f>ROUND((H187*1.2),0)</f>
        <v>5</v>
      </c>
    </row>
    <row r="188" spans="1:10" ht="20.25" customHeight="1" hidden="1">
      <c r="A188" s="334" t="s">
        <v>132</v>
      </c>
      <c r="B188" s="248"/>
      <c r="C188" s="248"/>
      <c r="D188" s="248"/>
      <c r="E188" s="248"/>
      <c r="F188" s="248"/>
      <c r="G188" s="248"/>
      <c r="H188" s="248"/>
      <c r="I188" s="335"/>
      <c r="J188" s="37"/>
    </row>
    <row r="189" spans="1:9" ht="69.75" hidden="1">
      <c r="A189" s="4" t="s">
        <v>118</v>
      </c>
      <c r="B189" s="4" t="s">
        <v>119</v>
      </c>
      <c r="C189" s="38" t="s">
        <v>103</v>
      </c>
      <c r="D189" s="4" t="s">
        <v>120</v>
      </c>
      <c r="E189" s="4" t="s">
        <v>121</v>
      </c>
      <c r="F189" s="4" t="s">
        <v>122</v>
      </c>
      <c r="G189" s="4" t="s">
        <v>123</v>
      </c>
      <c r="H189" s="4" t="s">
        <v>124</v>
      </c>
      <c r="I189" s="4" t="s">
        <v>101</v>
      </c>
    </row>
    <row r="190" spans="1:9" ht="23.25" hidden="1">
      <c r="A190" s="39" t="s">
        <v>100</v>
      </c>
      <c r="B190" s="40"/>
      <c r="C190" s="13"/>
      <c r="D190" s="25"/>
      <c r="E190" s="25"/>
      <c r="F190" s="25"/>
      <c r="G190" s="25"/>
      <c r="H190" s="25"/>
      <c r="I190" s="31">
        <v>1</v>
      </c>
    </row>
    <row r="191" spans="1:9" ht="23.25" hidden="1">
      <c r="A191" s="13" t="s">
        <v>125</v>
      </c>
      <c r="B191" s="4"/>
      <c r="C191" s="38">
        <f>ROUND((B191/35),0)</f>
        <v>0</v>
      </c>
      <c r="D191" s="15">
        <f>ROUND((C191*20%),0)</f>
        <v>0</v>
      </c>
      <c r="E191" s="4">
        <f>ROUND((C191*30%),0)</f>
        <v>0</v>
      </c>
      <c r="F191" s="15">
        <f>ROUND((C191*25%),0)</f>
        <v>0</v>
      </c>
      <c r="G191" s="8">
        <f>ROUND((C191*10%),0)</f>
        <v>0</v>
      </c>
      <c r="H191" s="24">
        <f>ROUND((C191*15%),0)</f>
        <v>0</v>
      </c>
      <c r="I191" s="13"/>
    </row>
    <row r="192" spans="1:9" ht="23.25" hidden="1">
      <c r="A192" s="22" t="s">
        <v>126</v>
      </c>
      <c r="B192" s="4"/>
      <c r="C192" s="38">
        <f>ROUND((B192/35),0)</f>
        <v>0</v>
      </c>
      <c r="D192" s="15">
        <f>ROUND((C192*20%),0)</f>
        <v>0</v>
      </c>
      <c r="E192" s="4">
        <f>ROUND((C192*30%),0)</f>
        <v>0</v>
      </c>
      <c r="F192" s="15">
        <f>ROUND((C192*25%),0)</f>
        <v>0</v>
      </c>
      <c r="G192" s="8">
        <f>ROUND((C192*10%),0)</f>
        <v>0</v>
      </c>
      <c r="H192" s="24">
        <f>ROUND((C192*15%),0)</f>
        <v>0</v>
      </c>
      <c r="I192" s="13"/>
    </row>
    <row r="193" spans="1:9" ht="23.25" hidden="1">
      <c r="A193" s="13" t="s">
        <v>127</v>
      </c>
      <c r="B193" s="4"/>
      <c r="C193" s="38">
        <f>ROUND((B193/35),0)</f>
        <v>0</v>
      </c>
      <c r="D193" s="15">
        <f>ROUND((C193*20%),0)</f>
        <v>0</v>
      </c>
      <c r="E193" s="4">
        <f>ROUND((C193*30%),0)</f>
        <v>0</v>
      </c>
      <c r="F193" s="15">
        <f>ROUND((C193*25%),0)</f>
        <v>0</v>
      </c>
      <c r="G193" s="8">
        <f>ROUND((C193*10%),0)</f>
        <v>0</v>
      </c>
      <c r="H193" s="24">
        <f>ROUND((C193*15%),0)</f>
        <v>0</v>
      </c>
      <c r="I193" s="13"/>
    </row>
    <row r="194" spans="1:9" ht="23.25" hidden="1">
      <c r="A194" s="25" t="s">
        <v>4</v>
      </c>
      <c r="B194" s="8">
        <f aca="true" t="shared" si="4" ref="B194:H194">SUM(B191:B193)</f>
        <v>0</v>
      </c>
      <c r="C194" s="38">
        <f t="shared" si="4"/>
        <v>0</v>
      </c>
      <c r="D194" s="15">
        <f t="shared" si="4"/>
        <v>0</v>
      </c>
      <c r="E194" s="4">
        <f t="shared" si="4"/>
        <v>0</v>
      </c>
      <c r="F194" s="8">
        <f t="shared" si="4"/>
        <v>0</v>
      </c>
      <c r="G194" s="8">
        <f t="shared" si="4"/>
        <v>0</v>
      </c>
      <c r="H194" s="15">
        <f t="shared" si="4"/>
        <v>0</v>
      </c>
      <c r="I194" s="13"/>
    </row>
    <row r="195" spans="1:9" ht="23.25" hidden="1">
      <c r="A195" s="13" t="s">
        <v>128</v>
      </c>
      <c r="B195" s="13"/>
      <c r="C195" s="8"/>
      <c r="D195" s="15">
        <f>ROUND((D194*40)*1.2,0)</f>
        <v>0</v>
      </c>
      <c r="E195" s="4">
        <f>ROUND((E194*40)*1.2,0)</f>
        <v>0</v>
      </c>
      <c r="F195" s="8">
        <f>ROUND((F194*40)*1.2,0)</f>
        <v>0</v>
      </c>
      <c r="G195" s="8">
        <f>ROUND((G194*40)*1.2,0)</f>
        <v>0</v>
      </c>
      <c r="H195" s="8">
        <f>ROUND((H194*40)*1.2,0)</f>
        <v>0</v>
      </c>
      <c r="I195" s="8">
        <f>ROUND((I190*40)*1.2,0)</f>
        <v>48</v>
      </c>
    </row>
    <row r="196" spans="1:10" ht="23.25" hidden="1">
      <c r="A196" s="57"/>
      <c r="B196" s="57"/>
      <c r="C196" s="58"/>
      <c r="D196" s="59"/>
      <c r="E196" s="59"/>
      <c r="F196" s="60"/>
      <c r="G196" s="59"/>
      <c r="H196" s="61"/>
      <c r="I196" s="62"/>
      <c r="J196" s="41"/>
    </row>
    <row r="197" spans="1:10" ht="12.75" customHeight="1">
      <c r="A197" s="307" t="s">
        <v>104</v>
      </c>
      <c r="B197" s="237"/>
      <c r="C197" s="237"/>
      <c r="D197" s="237"/>
      <c r="E197" s="237"/>
      <c r="F197" s="237"/>
      <c r="G197" s="237"/>
      <c r="H197" s="237"/>
      <c r="I197" s="308"/>
      <c r="J197" s="25"/>
    </row>
    <row r="198" spans="1:10" ht="12.75" customHeight="1">
      <c r="A198" s="336"/>
      <c r="B198" s="257"/>
      <c r="C198" s="257"/>
      <c r="D198" s="257"/>
      <c r="E198" s="257"/>
      <c r="F198" s="257"/>
      <c r="G198" s="257"/>
      <c r="H198" s="257"/>
      <c r="I198" s="337"/>
      <c r="J198" s="25"/>
    </row>
    <row r="199" spans="1:10" ht="46.5">
      <c r="A199" s="4" t="s">
        <v>212</v>
      </c>
      <c r="B199" s="4" t="s">
        <v>39</v>
      </c>
      <c r="C199" s="4" t="s">
        <v>48</v>
      </c>
      <c r="D199" s="4" t="s">
        <v>5</v>
      </c>
      <c r="E199" s="4" t="s">
        <v>0</v>
      </c>
      <c r="F199" s="4" t="s">
        <v>15</v>
      </c>
      <c r="G199" s="4" t="s">
        <v>2</v>
      </c>
      <c r="H199" s="4" t="s">
        <v>16</v>
      </c>
      <c r="I199" s="4" t="s">
        <v>54</v>
      </c>
      <c r="J199" s="25"/>
    </row>
    <row r="200" spans="1:9" ht="30.75" customHeight="1">
      <c r="A200" s="298" t="s">
        <v>107</v>
      </c>
      <c r="B200" s="298" t="s">
        <v>147</v>
      </c>
      <c r="C200" s="7" t="s">
        <v>146</v>
      </c>
      <c r="D200" s="339"/>
      <c r="E200" s="340"/>
      <c r="F200" s="340"/>
      <c r="G200" s="340"/>
      <c r="H200" s="340"/>
      <c r="I200" s="340"/>
    </row>
    <row r="201" spans="1:9" ht="27.75" customHeight="1">
      <c r="A201" s="299"/>
      <c r="B201" s="338"/>
      <c r="C201" s="7">
        <v>2</v>
      </c>
      <c r="D201" s="18">
        <v>12</v>
      </c>
      <c r="E201" s="18">
        <v>7</v>
      </c>
      <c r="F201" s="49">
        <f>C201*D201*E201</f>
        <v>168</v>
      </c>
      <c r="G201" s="18">
        <v>40</v>
      </c>
      <c r="H201" s="50">
        <f>F201/G201</f>
        <v>4.2</v>
      </c>
      <c r="I201" s="97">
        <f>ROUND((H201*1.3),0)</f>
        <v>5</v>
      </c>
    </row>
    <row r="202" spans="1:9" ht="17.25" customHeight="1">
      <c r="A202" s="298" t="s">
        <v>107</v>
      </c>
      <c r="B202" s="331"/>
      <c r="C202" s="332"/>
      <c r="D202" s="332"/>
      <c r="E202" s="332"/>
      <c r="F202" s="332"/>
      <c r="G202" s="332"/>
      <c r="H202" s="332"/>
      <c r="I202" s="333"/>
    </row>
    <row r="203" spans="1:9" ht="26.25" customHeight="1">
      <c r="A203" s="309"/>
      <c r="B203" s="298" t="s">
        <v>142</v>
      </c>
      <c r="C203" s="7" t="s">
        <v>106</v>
      </c>
      <c r="D203" s="304"/>
      <c r="E203" s="319"/>
      <c r="F203" s="319"/>
      <c r="G203" s="319"/>
      <c r="H203" s="319"/>
      <c r="I203" s="320"/>
    </row>
    <row r="204" spans="1:9" ht="41.25" customHeight="1">
      <c r="A204" s="309"/>
      <c r="B204" s="323"/>
      <c r="C204" s="7">
        <v>1</v>
      </c>
      <c r="D204" s="18">
        <v>12</v>
      </c>
      <c r="E204" s="18">
        <v>7</v>
      </c>
      <c r="F204" s="49">
        <f>C204*D204*E204</f>
        <v>84</v>
      </c>
      <c r="G204" s="18">
        <v>40</v>
      </c>
      <c r="H204" s="50">
        <f>F204/G204</f>
        <v>2.1</v>
      </c>
      <c r="I204" s="97">
        <f>ROUND((H204*1.3),0)</f>
        <v>3</v>
      </c>
    </row>
    <row r="205" spans="1:9" s="3" customFormat="1" ht="23.25" hidden="1">
      <c r="A205" s="330" t="s">
        <v>108</v>
      </c>
      <c r="B205" s="330"/>
      <c r="C205" s="330"/>
      <c r="D205" s="330"/>
      <c r="E205" s="330"/>
      <c r="F205" s="330"/>
      <c r="G205" s="330"/>
      <c r="H205" s="330"/>
      <c r="I205" s="330"/>
    </row>
    <row r="206" spans="1:9" ht="37.5" customHeight="1" hidden="1">
      <c r="A206" s="4" t="s">
        <v>49</v>
      </c>
      <c r="B206" s="4" t="s">
        <v>109</v>
      </c>
      <c r="C206" s="327" t="s">
        <v>110</v>
      </c>
      <c r="D206" s="327"/>
      <c r="E206" s="284" t="s">
        <v>111</v>
      </c>
      <c r="F206" s="284"/>
      <c r="G206" s="284" t="s">
        <v>112</v>
      </c>
      <c r="H206" s="284"/>
      <c r="I206" s="284"/>
    </row>
    <row r="207" spans="1:9" ht="23.25" hidden="1">
      <c r="A207" s="42" t="s">
        <v>102</v>
      </c>
      <c r="B207" s="4"/>
      <c r="C207" s="327">
        <f>ROUND((B207/35),0)</f>
        <v>0</v>
      </c>
      <c r="D207" s="327"/>
      <c r="E207" s="326">
        <f>ROUND((C207*70%),0)</f>
        <v>0</v>
      </c>
      <c r="F207" s="326"/>
      <c r="G207" s="326">
        <v>30</v>
      </c>
      <c r="H207" s="326"/>
      <c r="I207" s="326"/>
    </row>
    <row r="208" spans="1:9" ht="23.25" hidden="1">
      <c r="A208" s="328" t="s">
        <v>113</v>
      </c>
      <c r="B208" s="8"/>
      <c r="C208" s="7" t="s">
        <v>114</v>
      </c>
      <c r="D208" s="8"/>
      <c r="E208" s="8"/>
      <c r="F208" s="9"/>
      <c r="G208" s="326"/>
      <c r="H208" s="326"/>
      <c r="I208" s="326"/>
    </row>
    <row r="209" spans="1:9" ht="23.25" hidden="1">
      <c r="A209" s="329"/>
      <c r="B209" s="8"/>
      <c r="C209" s="7">
        <f>B209/100</f>
        <v>0</v>
      </c>
      <c r="D209" s="326"/>
      <c r="E209" s="326"/>
      <c r="F209" s="326"/>
      <c r="G209" s="326"/>
      <c r="H209" s="326"/>
      <c r="I209" s="326"/>
    </row>
    <row r="210" spans="1:9" ht="23.25" hidden="1">
      <c r="A210" s="298" t="s">
        <v>77</v>
      </c>
      <c r="B210" s="8"/>
      <c r="C210" s="7" t="s">
        <v>60</v>
      </c>
      <c r="D210" s="8"/>
      <c r="E210" s="8"/>
      <c r="F210" s="9"/>
      <c r="G210" s="326"/>
      <c r="H210" s="326"/>
      <c r="I210" s="326"/>
    </row>
    <row r="211" spans="1:9" ht="23.25" hidden="1">
      <c r="A211" s="299"/>
      <c r="B211" s="8"/>
      <c r="C211" s="7">
        <v>1</v>
      </c>
      <c r="D211" s="8"/>
      <c r="E211" s="8"/>
      <c r="F211" s="9"/>
      <c r="G211" s="326"/>
      <c r="H211" s="326"/>
      <c r="I211" s="326"/>
    </row>
    <row r="212" spans="1:9" ht="23.25">
      <c r="A212" s="307" t="s">
        <v>163</v>
      </c>
      <c r="B212" s="237"/>
      <c r="C212" s="237"/>
      <c r="D212" s="237"/>
      <c r="E212" s="237"/>
      <c r="F212" s="237"/>
      <c r="G212" s="237"/>
      <c r="H212" s="237"/>
      <c r="I212" s="308"/>
    </row>
    <row r="213" spans="1:9" ht="46.5">
      <c r="A213" s="4" t="s">
        <v>105</v>
      </c>
      <c r="B213" s="4" t="s">
        <v>39</v>
      </c>
      <c r="C213" s="4" t="s">
        <v>48</v>
      </c>
      <c r="D213" s="4" t="s">
        <v>5</v>
      </c>
      <c r="E213" s="4" t="s">
        <v>0</v>
      </c>
      <c r="F213" s="4" t="s">
        <v>15</v>
      </c>
      <c r="G213" s="4" t="s">
        <v>2</v>
      </c>
      <c r="H213" s="4" t="s">
        <v>16</v>
      </c>
      <c r="I213" s="4" t="s">
        <v>54</v>
      </c>
    </row>
    <row r="214" spans="1:9" ht="23.25">
      <c r="A214" s="321" t="s">
        <v>107</v>
      </c>
      <c r="B214" s="311"/>
      <c r="C214" s="7" t="s">
        <v>106</v>
      </c>
      <c r="D214" s="243"/>
      <c r="E214" s="324"/>
      <c r="F214" s="324"/>
      <c r="G214" s="324"/>
      <c r="H214" s="324"/>
      <c r="I214" s="325"/>
    </row>
    <row r="215" spans="1:9" ht="23.25">
      <c r="A215" s="322"/>
      <c r="B215" s="312"/>
      <c r="C215" s="7">
        <v>1</v>
      </c>
      <c r="D215" s="8">
        <v>8</v>
      </c>
      <c r="E215" s="8">
        <v>5</v>
      </c>
      <c r="F215" s="9">
        <f>C215*D215*E215</f>
        <v>40</v>
      </c>
      <c r="G215" s="8">
        <v>40</v>
      </c>
      <c r="H215" s="10">
        <f>F215/G215</f>
        <v>1</v>
      </c>
      <c r="I215" s="93">
        <f>ROUND((H215*1.3),0)</f>
        <v>1</v>
      </c>
    </row>
    <row r="216" spans="1:9" ht="43.5" customHeight="1">
      <c r="A216" s="323"/>
      <c r="B216" s="254" t="s">
        <v>213</v>
      </c>
      <c r="C216" s="315"/>
      <c r="D216" s="315"/>
      <c r="E216" s="315"/>
      <c r="F216" s="315"/>
      <c r="G216" s="315"/>
      <c r="H216" s="315"/>
      <c r="I216" s="316"/>
    </row>
    <row r="217" spans="1:9" ht="23.25">
      <c r="A217" s="313" t="s">
        <v>107</v>
      </c>
      <c r="B217" s="4"/>
      <c r="C217" s="7">
        <v>1</v>
      </c>
      <c r="D217" s="8">
        <v>24</v>
      </c>
      <c r="E217" s="8">
        <v>7</v>
      </c>
      <c r="F217" s="9">
        <f>C217*D217*E217</f>
        <v>168</v>
      </c>
      <c r="G217" s="8">
        <v>40</v>
      </c>
      <c r="H217" s="10">
        <f>F217/G217</f>
        <v>4.2</v>
      </c>
      <c r="I217" s="93">
        <f>ROUND((H217*1.2),0)</f>
        <v>5</v>
      </c>
    </row>
    <row r="218" spans="1:9" ht="50.25" customHeight="1">
      <c r="A218" s="314"/>
      <c r="B218" s="254" t="s">
        <v>214</v>
      </c>
      <c r="C218" s="315"/>
      <c r="D218" s="315"/>
      <c r="E218" s="315"/>
      <c r="F218" s="315"/>
      <c r="G218" s="315"/>
      <c r="H218" s="315"/>
      <c r="I218" s="316"/>
    </row>
    <row r="219" spans="1:9" ht="23.25">
      <c r="A219" s="307" t="s">
        <v>143</v>
      </c>
      <c r="B219" s="237"/>
      <c r="C219" s="237"/>
      <c r="D219" s="237"/>
      <c r="E219" s="237"/>
      <c r="F219" s="237"/>
      <c r="G219" s="237"/>
      <c r="H219" s="237"/>
      <c r="I219" s="308"/>
    </row>
    <row r="220" spans="1:9" ht="46.5">
      <c r="A220" s="4" t="s">
        <v>105</v>
      </c>
      <c r="B220" s="4" t="s">
        <v>39</v>
      </c>
      <c r="C220" s="4" t="s">
        <v>48</v>
      </c>
      <c r="D220" s="4" t="s">
        <v>5</v>
      </c>
      <c r="E220" s="4" t="s">
        <v>0</v>
      </c>
      <c r="F220" s="4" t="s">
        <v>15</v>
      </c>
      <c r="G220" s="4" t="s">
        <v>2</v>
      </c>
      <c r="H220" s="4" t="s">
        <v>16</v>
      </c>
      <c r="I220" s="4" t="s">
        <v>54</v>
      </c>
    </row>
    <row r="221" spans="1:9" ht="23.25">
      <c r="A221" s="298" t="s">
        <v>66</v>
      </c>
      <c r="B221" s="317"/>
      <c r="C221" s="7" t="s">
        <v>216</v>
      </c>
      <c r="D221" s="304"/>
      <c r="E221" s="319"/>
      <c r="F221" s="319"/>
      <c r="G221" s="319"/>
      <c r="H221" s="319"/>
      <c r="I221" s="320"/>
    </row>
    <row r="222" spans="1:9" ht="23.25">
      <c r="A222" s="310"/>
      <c r="B222" s="318"/>
      <c r="C222" s="7">
        <v>1</v>
      </c>
      <c r="D222" s="8">
        <v>12</v>
      </c>
      <c r="E222" s="8">
        <v>7</v>
      </c>
      <c r="F222" s="9">
        <f>C222*D222*E222</f>
        <v>84</v>
      </c>
      <c r="G222" s="8">
        <v>40</v>
      </c>
      <c r="H222" s="10">
        <f>F222/G222</f>
        <v>2.1</v>
      </c>
      <c r="I222" s="69">
        <f>ROUND((H222*1.3),0)</f>
        <v>3</v>
      </c>
    </row>
    <row r="223" spans="1:9" ht="23.25">
      <c r="A223" s="307" t="s">
        <v>215</v>
      </c>
      <c r="B223" s="237"/>
      <c r="C223" s="237"/>
      <c r="D223" s="237"/>
      <c r="E223" s="237"/>
      <c r="F223" s="237"/>
      <c r="G223" s="237"/>
      <c r="H223" s="237"/>
      <c r="I223" s="308"/>
    </row>
    <row r="224" spans="1:9" ht="46.5">
      <c r="A224" s="4" t="s">
        <v>105</v>
      </c>
      <c r="B224" s="4" t="s">
        <v>39</v>
      </c>
      <c r="C224" s="4" t="s">
        <v>48</v>
      </c>
      <c r="D224" s="4" t="s">
        <v>5</v>
      </c>
      <c r="E224" s="4" t="s">
        <v>0</v>
      </c>
      <c r="F224" s="4" t="s">
        <v>15</v>
      </c>
      <c r="G224" s="4" t="s">
        <v>2</v>
      </c>
      <c r="H224" s="4" t="s">
        <v>16</v>
      </c>
      <c r="I224" s="4" t="s">
        <v>54</v>
      </c>
    </row>
    <row r="225" spans="1:9" ht="23.25">
      <c r="A225" s="298" t="s">
        <v>66</v>
      </c>
      <c r="B225" s="311"/>
      <c r="C225" s="7" t="s">
        <v>98</v>
      </c>
      <c r="D225" s="254"/>
      <c r="E225" s="296"/>
      <c r="F225" s="296"/>
      <c r="G225" s="296"/>
      <c r="H225" s="296"/>
      <c r="I225" s="297"/>
    </row>
    <row r="226" spans="1:9" ht="23.25">
      <c r="A226" s="310"/>
      <c r="B226" s="312"/>
      <c r="C226" s="7">
        <v>3</v>
      </c>
      <c r="D226" s="8">
        <v>8</v>
      </c>
      <c r="E226" s="8">
        <v>5</v>
      </c>
      <c r="F226" s="9">
        <f>C226*D226*E226</f>
        <v>120</v>
      </c>
      <c r="G226" s="8">
        <v>40</v>
      </c>
      <c r="H226" s="10">
        <f>F226/G226</f>
        <v>3</v>
      </c>
      <c r="I226" s="69">
        <f>ROUND((H226*1.2),0)</f>
        <v>4</v>
      </c>
    </row>
    <row r="227" spans="1:9" ht="23.25">
      <c r="A227" s="306"/>
      <c r="B227" s="306"/>
      <c r="C227" s="306"/>
      <c r="D227" s="306"/>
      <c r="E227" s="306"/>
      <c r="F227" s="306"/>
      <c r="G227" s="306"/>
      <c r="H227" s="306"/>
      <c r="I227" s="306"/>
    </row>
    <row r="228" spans="1:9" ht="23.25">
      <c r="A228" s="307" t="s">
        <v>217</v>
      </c>
      <c r="B228" s="237"/>
      <c r="C228" s="237"/>
      <c r="D228" s="237"/>
      <c r="E228" s="237"/>
      <c r="F228" s="237"/>
      <c r="G228" s="237"/>
      <c r="H228" s="237"/>
      <c r="I228" s="308"/>
    </row>
    <row r="229" spans="1:9" ht="46.5">
      <c r="A229" s="4" t="s">
        <v>105</v>
      </c>
      <c r="B229" s="4" t="s">
        <v>6</v>
      </c>
      <c r="C229" s="4" t="s">
        <v>48</v>
      </c>
      <c r="D229" s="4" t="s">
        <v>5</v>
      </c>
      <c r="E229" s="4" t="s">
        <v>0</v>
      </c>
      <c r="F229" s="4" t="s">
        <v>15</v>
      </c>
      <c r="G229" s="4" t="s">
        <v>2</v>
      </c>
      <c r="H229" s="4" t="s">
        <v>16</v>
      </c>
      <c r="I229" s="4" t="s">
        <v>54</v>
      </c>
    </row>
    <row r="230" spans="1:9" ht="23.25" customHeight="1">
      <c r="A230" s="298" t="s">
        <v>107</v>
      </c>
      <c r="B230" s="277">
        <v>314</v>
      </c>
      <c r="C230" s="7" t="s">
        <v>170</v>
      </c>
      <c r="D230" s="254"/>
      <c r="E230" s="296"/>
      <c r="F230" s="296"/>
      <c r="G230" s="296"/>
      <c r="H230" s="296"/>
      <c r="I230" s="297"/>
    </row>
    <row r="231" spans="1:9" ht="23.25">
      <c r="A231" s="309"/>
      <c r="B231" s="227"/>
      <c r="C231" s="7">
        <v>3.14</v>
      </c>
      <c r="D231" s="8">
        <v>24</v>
      </c>
      <c r="E231" s="8">
        <v>7</v>
      </c>
      <c r="F231" s="9">
        <v>611.52</v>
      </c>
      <c r="G231" s="8">
        <v>40</v>
      </c>
      <c r="H231" s="10">
        <f>F231/G231</f>
        <v>15.288</v>
      </c>
      <c r="I231" s="11">
        <f>ROUND((H231*1.2),0)</f>
        <v>18</v>
      </c>
    </row>
    <row r="232" spans="1:9" ht="23.25">
      <c r="A232" s="309"/>
      <c r="B232" s="228"/>
      <c r="C232" s="7">
        <v>3.64</v>
      </c>
      <c r="D232" s="8">
        <v>12</v>
      </c>
      <c r="E232" s="8">
        <v>7</v>
      </c>
      <c r="F232" s="9">
        <f>C232*D232*E232</f>
        <v>305.76</v>
      </c>
      <c r="G232" s="8">
        <v>40</v>
      </c>
      <c r="H232" s="10">
        <f>F232/G232</f>
        <v>7.644</v>
      </c>
      <c r="I232" s="11">
        <f>ROUND((H232*1.2),0)</f>
        <v>9</v>
      </c>
    </row>
    <row r="233" spans="1:9" ht="23.25">
      <c r="A233" s="309"/>
      <c r="B233" s="8" t="s">
        <v>218</v>
      </c>
      <c r="C233" s="7">
        <v>3.64</v>
      </c>
      <c r="D233" s="8">
        <v>12</v>
      </c>
      <c r="E233" s="8">
        <v>7</v>
      </c>
      <c r="F233" s="9">
        <f>C233*D233*E233</f>
        <v>305.76</v>
      </c>
      <c r="G233" s="8">
        <v>40</v>
      </c>
      <c r="H233" s="10">
        <f>F233/G233</f>
        <v>7.644</v>
      </c>
      <c r="I233" s="11">
        <f>ROUND((H233*1.2),0)</f>
        <v>9</v>
      </c>
    </row>
    <row r="234" spans="1:9" ht="23.25">
      <c r="A234" s="309"/>
      <c r="B234" s="8" t="s">
        <v>219</v>
      </c>
      <c r="C234" s="7">
        <v>3.64</v>
      </c>
      <c r="D234" s="8">
        <v>12</v>
      </c>
      <c r="E234" s="8">
        <v>7</v>
      </c>
      <c r="F234" s="9">
        <f>C234*D234*E234</f>
        <v>305.76</v>
      </c>
      <c r="G234" s="8">
        <v>40</v>
      </c>
      <c r="H234" s="10">
        <f>F234/G234</f>
        <v>7.644</v>
      </c>
      <c r="I234" s="11">
        <f>ROUND((H234*1.2),0)</f>
        <v>9</v>
      </c>
    </row>
    <row r="235" spans="1:9" ht="23.25">
      <c r="A235" s="299"/>
      <c r="B235" s="8"/>
      <c r="C235" s="7"/>
      <c r="D235" s="8"/>
      <c r="E235" s="8"/>
      <c r="F235" s="9"/>
      <c r="G235" s="8"/>
      <c r="H235" s="10"/>
      <c r="I235" s="93">
        <f>SUM(I231:I234)</f>
        <v>45</v>
      </c>
    </row>
    <row r="236" spans="1:9" s="2" customFormat="1" ht="13.5" customHeight="1">
      <c r="A236" s="302" t="s">
        <v>46</v>
      </c>
      <c r="B236" s="303"/>
      <c r="C236" s="303"/>
      <c r="D236" s="303"/>
      <c r="E236" s="303"/>
      <c r="F236" s="303"/>
      <c r="G236" s="303"/>
      <c r="H236" s="303"/>
      <c r="I236" s="303"/>
    </row>
    <row r="237" spans="1:9" s="2" customFormat="1" ht="12.75" customHeight="1">
      <c r="A237" s="303"/>
      <c r="B237" s="303"/>
      <c r="C237" s="303"/>
      <c r="D237" s="303"/>
      <c r="E237" s="303"/>
      <c r="F237" s="303"/>
      <c r="G237" s="303"/>
      <c r="H237" s="303"/>
      <c r="I237" s="303"/>
    </row>
    <row r="238" spans="1:9" s="2" customFormat="1" ht="48" customHeight="1">
      <c r="A238" s="1"/>
      <c r="B238" s="55" t="s">
        <v>154</v>
      </c>
      <c r="C238" s="7" t="s">
        <v>177</v>
      </c>
      <c r="D238" s="254" t="s">
        <v>12</v>
      </c>
      <c r="E238" s="297"/>
      <c r="F238" s="254" t="s">
        <v>155</v>
      </c>
      <c r="G238" s="297"/>
      <c r="H238" s="304" t="s">
        <v>156</v>
      </c>
      <c r="I238" s="305"/>
    </row>
    <row r="239" spans="1:9" s="2" customFormat="1" ht="24" customHeight="1">
      <c r="A239" s="298" t="s">
        <v>158</v>
      </c>
      <c r="B239" s="300" t="s">
        <v>168</v>
      </c>
      <c r="C239" s="301">
        <v>1521</v>
      </c>
      <c r="D239" s="243" t="s">
        <v>157</v>
      </c>
      <c r="E239" s="250"/>
      <c r="F239" s="292">
        <f>D240</f>
        <v>7.605</v>
      </c>
      <c r="G239" s="293"/>
      <c r="H239" s="292">
        <f>ROUND((F239),0)</f>
        <v>8</v>
      </c>
      <c r="I239" s="293"/>
    </row>
    <row r="240" spans="1:9" s="2" customFormat="1" ht="23.25">
      <c r="A240" s="299"/>
      <c r="B240" s="228"/>
      <c r="C240" s="197"/>
      <c r="D240" s="254">
        <f>C239/200</f>
        <v>7.605</v>
      </c>
      <c r="E240" s="296"/>
      <c r="F240" s="294"/>
      <c r="G240" s="295"/>
      <c r="H240" s="294"/>
      <c r="I240" s="295"/>
    </row>
    <row r="241" spans="1:9" s="2" customFormat="1" ht="46.5">
      <c r="A241" s="4" t="s">
        <v>49</v>
      </c>
      <c r="B241" s="4" t="s">
        <v>12</v>
      </c>
      <c r="C241" s="4" t="s">
        <v>5</v>
      </c>
      <c r="D241" s="4" t="s">
        <v>0</v>
      </c>
      <c r="E241" s="4" t="s">
        <v>1</v>
      </c>
      <c r="F241" s="4" t="s">
        <v>2</v>
      </c>
      <c r="G241" s="4" t="s">
        <v>16</v>
      </c>
      <c r="H241" s="254" t="s">
        <v>50</v>
      </c>
      <c r="I241" s="297"/>
    </row>
    <row r="242" spans="1:9" ht="25.5" customHeight="1">
      <c r="A242" s="284" t="s">
        <v>51</v>
      </c>
      <c r="B242" s="7" t="s">
        <v>159</v>
      </c>
      <c r="C242" s="277">
        <v>10</v>
      </c>
      <c r="D242" s="277">
        <v>5</v>
      </c>
      <c r="E242" s="286">
        <f>B243*C242*D242</f>
        <v>400</v>
      </c>
      <c r="F242" s="277">
        <v>40</v>
      </c>
      <c r="G242" s="278">
        <f>E242/F242</f>
        <v>10</v>
      </c>
      <c r="H242" s="280">
        <f>ROUND((G242*1.2),0)</f>
        <v>12</v>
      </c>
      <c r="I242" s="281"/>
    </row>
    <row r="243" spans="1:9" ht="23.25">
      <c r="A243" s="285"/>
      <c r="B243" s="7">
        <f>1*H239</f>
        <v>8</v>
      </c>
      <c r="C243" s="228"/>
      <c r="D243" s="228"/>
      <c r="E243" s="287"/>
      <c r="F243" s="228"/>
      <c r="G243" s="279"/>
      <c r="H243" s="282"/>
      <c r="I243" s="283"/>
    </row>
    <row r="244" spans="1:9" ht="24" customHeight="1">
      <c r="A244" s="284" t="s">
        <v>160</v>
      </c>
      <c r="B244" s="7" t="s">
        <v>159</v>
      </c>
      <c r="C244" s="277">
        <v>12</v>
      </c>
      <c r="D244" s="277">
        <v>5</v>
      </c>
      <c r="E244" s="286">
        <f>B245*C244*D244</f>
        <v>480</v>
      </c>
      <c r="F244" s="277">
        <v>40</v>
      </c>
      <c r="G244" s="278">
        <f>E244/F244</f>
        <v>12</v>
      </c>
      <c r="H244" s="288">
        <f>ROUND((G244*1.2),0)</f>
        <v>14</v>
      </c>
      <c r="I244" s="289"/>
    </row>
    <row r="245" spans="1:9" ht="23.25">
      <c r="A245" s="285"/>
      <c r="B245" s="7">
        <f>1*H239</f>
        <v>8</v>
      </c>
      <c r="C245" s="228"/>
      <c r="D245" s="228"/>
      <c r="E245" s="287"/>
      <c r="F245" s="228"/>
      <c r="G245" s="279"/>
      <c r="H245" s="290"/>
      <c r="I245" s="291"/>
    </row>
    <row r="246" spans="1:9" ht="52.5" customHeight="1">
      <c r="A246" s="274" t="s">
        <v>176</v>
      </c>
      <c r="B246" s="275"/>
      <c r="C246" s="275"/>
      <c r="D246" s="275"/>
      <c r="E246" s="275"/>
      <c r="F246" s="275"/>
      <c r="G246" s="275"/>
      <c r="H246" s="275"/>
      <c r="I246" s="276"/>
    </row>
  </sheetData>
  <mergeCells count="226">
    <mergeCell ref="A1:J1"/>
    <mergeCell ref="A2:I2"/>
    <mergeCell ref="A3:I3"/>
    <mergeCell ref="A4:I4"/>
    <mergeCell ref="H5:I5"/>
    <mergeCell ref="A6:A7"/>
    <mergeCell ref="B6:B7"/>
    <mergeCell ref="C6:I7"/>
    <mergeCell ref="H8:I8"/>
    <mergeCell ref="C9:I9"/>
    <mergeCell ref="H10:I10"/>
    <mergeCell ref="B11:F11"/>
    <mergeCell ref="H11:I11"/>
    <mergeCell ref="A12:A13"/>
    <mergeCell ref="C12:I12"/>
    <mergeCell ref="H13:I13"/>
    <mergeCell ref="A14:I14"/>
    <mergeCell ref="A15:I15"/>
    <mergeCell ref="H16:I16"/>
    <mergeCell ref="A17:A18"/>
    <mergeCell ref="C17:I17"/>
    <mergeCell ref="H18:I18"/>
    <mergeCell ref="A19:A20"/>
    <mergeCell ref="C19:I19"/>
    <mergeCell ref="H20:I20"/>
    <mergeCell ref="A21:I21"/>
    <mergeCell ref="A23:A29"/>
    <mergeCell ref="D23:I23"/>
    <mergeCell ref="D25:I25"/>
    <mergeCell ref="D27:I27"/>
    <mergeCell ref="B30:I30"/>
    <mergeCell ref="A31:I31"/>
    <mergeCell ref="H32:I32"/>
    <mergeCell ref="A33:A34"/>
    <mergeCell ref="C33:I33"/>
    <mergeCell ref="H34:I34"/>
    <mergeCell ref="D35:I35"/>
    <mergeCell ref="A36:I36"/>
    <mergeCell ref="A38:A39"/>
    <mergeCell ref="B38:B39"/>
    <mergeCell ref="D38:I38"/>
    <mergeCell ref="A40:A41"/>
    <mergeCell ref="B40:B41"/>
    <mergeCell ref="D40:I40"/>
    <mergeCell ref="A43:A44"/>
    <mergeCell ref="B45:I45"/>
    <mergeCell ref="A46:I46"/>
    <mergeCell ref="D48:I48"/>
    <mergeCell ref="A49:A51"/>
    <mergeCell ref="B53:H53"/>
    <mergeCell ref="A54:I54"/>
    <mergeCell ref="A55:B55"/>
    <mergeCell ref="D55:I55"/>
    <mergeCell ref="D57:I57"/>
    <mergeCell ref="A59:I59"/>
    <mergeCell ref="D60:I61"/>
    <mergeCell ref="A61:A62"/>
    <mergeCell ref="B61:B62"/>
    <mergeCell ref="B64:I64"/>
    <mergeCell ref="A65:I66"/>
    <mergeCell ref="A67:A68"/>
    <mergeCell ref="B67:B68"/>
    <mergeCell ref="D67:D68"/>
    <mergeCell ref="E67:E68"/>
    <mergeCell ref="F67:F68"/>
    <mergeCell ref="G67:G68"/>
    <mergeCell ref="H67:H68"/>
    <mergeCell ref="I67:I68"/>
    <mergeCell ref="A84:I84"/>
    <mergeCell ref="D85:I85"/>
    <mergeCell ref="D87:I87"/>
    <mergeCell ref="A89:I89"/>
    <mergeCell ref="D90:I90"/>
    <mergeCell ref="A91:A92"/>
    <mergeCell ref="B93:H93"/>
    <mergeCell ref="A94:I94"/>
    <mergeCell ref="D96:I96"/>
    <mergeCell ref="D98:I98"/>
    <mergeCell ref="A100:B100"/>
    <mergeCell ref="D100:I100"/>
    <mergeCell ref="A102:B102"/>
    <mergeCell ref="D102:I102"/>
    <mergeCell ref="B104:H104"/>
    <mergeCell ref="A105:I105"/>
    <mergeCell ref="A107:A110"/>
    <mergeCell ref="B107:B108"/>
    <mergeCell ref="D107:I107"/>
    <mergeCell ref="B109:B110"/>
    <mergeCell ref="D109:I109"/>
    <mergeCell ref="D111:H111"/>
    <mergeCell ref="A112:A113"/>
    <mergeCell ref="B112:B113"/>
    <mergeCell ref="D112:I112"/>
    <mergeCell ref="A114:A115"/>
    <mergeCell ref="B114:B115"/>
    <mergeCell ref="D114:I114"/>
    <mergeCell ref="B116:H116"/>
    <mergeCell ref="A117:I117"/>
    <mergeCell ref="A119:A120"/>
    <mergeCell ref="B119:B120"/>
    <mergeCell ref="D119:I119"/>
    <mergeCell ref="A121:A122"/>
    <mergeCell ref="B121:B122"/>
    <mergeCell ref="D121:I121"/>
    <mergeCell ref="A123:I123"/>
    <mergeCell ref="A125:A126"/>
    <mergeCell ref="B125:B126"/>
    <mergeCell ref="D125:I125"/>
    <mergeCell ref="A127:I127"/>
    <mergeCell ref="A129:A130"/>
    <mergeCell ref="B129:B130"/>
    <mergeCell ref="D129:I129"/>
    <mergeCell ref="A131:A132"/>
    <mergeCell ref="B131:B132"/>
    <mergeCell ref="D131:I131"/>
    <mergeCell ref="A134:A135"/>
    <mergeCell ref="B134:B135"/>
    <mergeCell ref="D134:I134"/>
    <mergeCell ref="A136:I136"/>
    <mergeCell ref="D138:I138"/>
    <mergeCell ref="B143:H143"/>
    <mergeCell ref="A144:A147"/>
    <mergeCell ref="D144:I144"/>
    <mergeCell ref="B148:H148"/>
    <mergeCell ref="A149:I149"/>
    <mergeCell ref="D152:I152"/>
    <mergeCell ref="D154:I154"/>
    <mergeCell ref="A157:I157"/>
    <mergeCell ref="H158:I158"/>
    <mergeCell ref="A159:A160"/>
    <mergeCell ref="C159:I159"/>
    <mergeCell ref="H160:I160"/>
    <mergeCell ref="A161:I162"/>
    <mergeCell ref="A164:A165"/>
    <mergeCell ref="D164:I164"/>
    <mergeCell ref="A166:A168"/>
    <mergeCell ref="D166:I166"/>
    <mergeCell ref="B168:I168"/>
    <mergeCell ref="A169:A170"/>
    <mergeCell ref="D169:I169"/>
    <mergeCell ref="A171:A172"/>
    <mergeCell ref="D171:I171"/>
    <mergeCell ref="A173:A174"/>
    <mergeCell ref="D173:I173"/>
    <mergeCell ref="A175:A177"/>
    <mergeCell ref="D175:I175"/>
    <mergeCell ref="B177:I177"/>
    <mergeCell ref="A178:A180"/>
    <mergeCell ref="D178:I178"/>
    <mergeCell ref="B180:I180"/>
    <mergeCell ref="A181:A182"/>
    <mergeCell ref="D181:I181"/>
    <mergeCell ref="A183:I183"/>
    <mergeCell ref="A185:B185"/>
    <mergeCell ref="D185:I185"/>
    <mergeCell ref="A186:B186"/>
    <mergeCell ref="A187:B187"/>
    <mergeCell ref="A188:I188"/>
    <mergeCell ref="A197:I198"/>
    <mergeCell ref="A200:A201"/>
    <mergeCell ref="B200:B201"/>
    <mergeCell ref="D200:I200"/>
    <mergeCell ref="A202:A204"/>
    <mergeCell ref="B202:I202"/>
    <mergeCell ref="B203:B204"/>
    <mergeCell ref="D203:I203"/>
    <mergeCell ref="A205:I205"/>
    <mergeCell ref="C206:D206"/>
    <mergeCell ref="E206:F206"/>
    <mergeCell ref="G206:I206"/>
    <mergeCell ref="C207:D207"/>
    <mergeCell ref="E207:F207"/>
    <mergeCell ref="G207:I207"/>
    <mergeCell ref="A208:A209"/>
    <mergeCell ref="G208:I208"/>
    <mergeCell ref="D209:I209"/>
    <mergeCell ref="A210:A211"/>
    <mergeCell ref="G210:I210"/>
    <mergeCell ref="G211:I211"/>
    <mergeCell ref="A212:I212"/>
    <mergeCell ref="A214:A216"/>
    <mergeCell ref="B214:B215"/>
    <mergeCell ref="D214:I214"/>
    <mergeCell ref="B216:I216"/>
    <mergeCell ref="A217:A218"/>
    <mergeCell ref="B218:I218"/>
    <mergeCell ref="A219:I219"/>
    <mergeCell ref="A221:A222"/>
    <mergeCell ref="B221:B222"/>
    <mergeCell ref="D221:I221"/>
    <mergeCell ref="A223:I223"/>
    <mergeCell ref="A225:A226"/>
    <mergeCell ref="B225:B226"/>
    <mergeCell ref="D225:I225"/>
    <mergeCell ref="A227:I227"/>
    <mergeCell ref="A228:I228"/>
    <mergeCell ref="A230:A235"/>
    <mergeCell ref="B230:B232"/>
    <mergeCell ref="D230:I230"/>
    <mergeCell ref="A236:I237"/>
    <mergeCell ref="D238:E238"/>
    <mergeCell ref="F238:G238"/>
    <mergeCell ref="H238:I238"/>
    <mergeCell ref="A239:A240"/>
    <mergeCell ref="B239:B240"/>
    <mergeCell ref="C239:C240"/>
    <mergeCell ref="D239:E239"/>
    <mergeCell ref="F239:G240"/>
    <mergeCell ref="H239:I240"/>
    <mergeCell ref="D240:E240"/>
    <mergeCell ref="H241:I241"/>
    <mergeCell ref="H244:I245"/>
    <mergeCell ref="A242:A243"/>
    <mergeCell ref="C242:C243"/>
    <mergeCell ref="D242:D243"/>
    <mergeCell ref="E242:E243"/>
    <mergeCell ref="A246:I246"/>
    <mergeCell ref="F242:F243"/>
    <mergeCell ref="G242:G243"/>
    <mergeCell ref="H242:I243"/>
    <mergeCell ref="A244:A245"/>
    <mergeCell ref="C244:C245"/>
    <mergeCell ref="D244:D245"/>
    <mergeCell ref="E244:E245"/>
    <mergeCell ref="F244:F245"/>
    <mergeCell ref="G244:G245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Analu</dc:creator>
  <cp:keywords/>
  <dc:description/>
  <cp:lastModifiedBy>Jane Faro</cp:lastModifiedBy>
  <cp:lastPrinted>2007-07-10T16:45:18Z</cp:lastPrinted>
  <dcterms:created xsi:type="dcterms:W3CDTF">2000-05-10T18:10:07Z</dcterms:created>
  <dcterms:modified xsi:type="dcterms:W3CDTF">2011-04-10T22:49:58Z</dcterms:modified>
  <cp:category/>
  <cp:version/>
  <cp:contentType/>
  <cp:contentStatus/>
</cp:coreProperties>
</file>